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6060" tabRatio="866" activeTab="2"/>
  </bookViews>
  <sheets>
    <sheet name="CROSS-SECTION B " sheetId="1" r:id="rId1"/>
    <sheet name="Pebble Counts B" sheetId="2" r:id="rId2"/>
    <sheet name="Velocity Calculation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<sst xmlns="http://schemas.openxmlformats.org/spreadsheetml/2006/main" count="110" uniqueCount="79">
  <si>
    <t>SUMMARY TABLE</t>
  </si>
  <si>
    <t>Discharge (m3/s)</t>
  </si>
  <si>
    <t>Stream:</t>
  </si>
  <si>
    <t>Date:</t>
  </si>
  <si>
    <t>Cross-section: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</si>
  <si>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</si>
  <si>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</si>
  <si>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</si>
  <si>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</si>
  <si>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</si>
  <si>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</si>
  <si>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</si>
  <si>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</si>
  <si>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</si>
  <si>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</si>
  <si>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</si>
  <si>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</si>
  <si>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</si>
  <si>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</si>
  <si>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</si>
  <si>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</si>
  <si>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</si>
  <si>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</si>
  <si>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</si>
  <si>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</si>
  <si>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</si>
  <si>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</si>
  <si>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</si>
  <si>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</si>
  <si>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</si>
  <si>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</si>
  <si>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</si>
  <si>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</si>
  <si>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</si>
  <si>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</si>
  <si>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</si>
  <si>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</si>
  <si>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</si>
  <si>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</si>
  <si>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</si>
  <si>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</si>
  <si>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Station across stream(m)*</t>
  </si>
  <si>
    <t>B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</si>
  <si>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</si>
  <si>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</si>
  <si>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</si>
  <si>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</si>
  <si>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</si>
  <si>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</si>
  <si>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</si>
  <si>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</si>
  <si>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</si>
  <si>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triangle 1</t>
  </si>
  <si>
    <t>velocity</t>
  </si>
  <si>
    <t>box 1</t>
  </si>
  <si>
    <t>mean velocity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</si>
  <si>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</si>
  <si>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</si>
  <si>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</si>
  <si>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</si>
  <si>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</si>
  <si>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</si>
  <si>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</si>
  <si>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</si>
  <si>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</si>
  <si>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</si>
  <si>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F</t>
  </si>
  <si>
    <t>box 11</t>
  </si>
  <si>
    <t>box 12</t>
  </si>
  <si>
    <t>box 13</t>
  </si>
  <si>
    <t>Original Velocity (m/s)</t>
  </si>
  <si>
    <t>Weighted Velocity (m/s)</t>
  </si>
  <si>
    <t>Transect B</t>
  </si>
  <si>
    <t>L bank</t>
  </si>
  <si>
    <t>R bank</t>
  </si>
  <si>
    <t>* tape measurements from left bank to right bank, first and last stations are at the wetted perimeter, not bank full</t>
  </si>
  <si>
    <t>D50</t>
  </si>
  <si>
    <t>n</t>
  </si>
  <si>
    <t>Calculations of n based on bed material texture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</si>
</sst>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1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0" fillId="2" borderId="4" xfId="0" applyNumberFormat="1" applyFill="1" applyBorder="1" applyAlignment="1">
      <alignment wrapText="1"/>
    </xf>
    <xf numFmtId="15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21" applyNumberFormat="1" applyFont="1" applyBorder="1" applyAlignment="1">
      <alignment horizontal="center" vertical="top" wrapText="1"/>
    </xf>
    <xf numFmtId="0" fontId="0" fillId="0" borderId="4" xfId="21" applyNumberFormat="1" applyFont="1" applyBorder="1" applyAlignment="1">
      <alignment horizontal="right"/>
    </xf>
    <xf numFmtId="0" fontId="0" fillId="0" borderId="4" xfId="21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wrapText="1"/>
    </xf>
    <xf numFmtId="0" fontId="0" fillId="3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1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5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3" borderId="14" xfId="0" applyNumberFormat="1" applyFill="1" applyBorder="1" applyAlignment="1">
      <alignment/>
    </xf>
    <xf numFmtId="0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'Pebble Counts B'!$J$12:$J$23</c:f>
              <c:strCache>
                <c:ptCount val="12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  <c:pt idx="11">
                  <c:v>More</c:v>
                </c:pt>
              </c:strCache>
            </c:strRef>
          </c:cat>
          <c:val>
            <c:numRef>
              <c:f>'Pebble Counts B'!$K$12:$K$23</c:f>
              <c:numCache>
                <c:ptCount val="12"/>
                <c:pt idx="0">
                  <c:v>28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543141"/>
        <c:axId val="3126222"/>
      </c:barChart>
      <c:lineChart>
        <c:grouping val="standard"/>
        <c:varyColors val="0"/>
        <c:axId val="28135999"/>
        <c:axId val="51897400"/>
      </c:line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543141"/>
        <c:crossesAt val="1"/>
        <c:crossBetween val="between"/>
        <c:dispUnits/>
      </c:valAx>
      <c:catAx>
        <c:axId val="28135999"/>
        <c:scaling>
          <c:orientation val="minMax"/>
        </c:scaling>
        <c:axPos val="b"/>
        <c:delete val="1"/>
        <c:majorTickMark val="in"/>
        <c:minorTickMark val="none"/>
        <c:tickLblPos val="nextTo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359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114300</xdr:rowOff>
    </xdr:from>
    <xdr:to>
      <xdr:col>8</xdr:col>
      <xdr:colOff>438150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543300" y="1524000"/>
        <a:ext cx="4410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-F%20Group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SS-SECTION F"/>
      <sheetName val="Pebble Counts F"/>
      <sheetName val="Vertical Velocity"/>
      <sheetName val="Velocity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20" customWidth="1"/>
    <col min="2" max="2" width="31.16015625" style="20" customWidth="1"/>
    <col min="3" max="3" width="15.5" style="20" customWidth="1"/>
    <col min="4" max="4" width="12.83203125" style="20" customWidth="1"/>
    <col min="5" max="6" width="10" style="20" customWidth="1"/>
    <col min="7" max="8" width="19.33203125" style="20" customWidth="1"/>
    <col min="9" max="9" width="3.5" style="20" customWidth="1"/>
    <col min="10" max="11" width="19.16015625" style="20" customWidth="1"/>
    <col min="12" max="12" width="3.66015625" style="20" customWidth="1"/>
    <col min="13" max="13" width="15.83203125" style="20" customWidth="1"/>
    <col min="14" max="15" width="12.83203125" style="20" customWidth="1"/>
    <col min="16" max="16" width="8.83203125" style="21" customWidth="1"/>
    <col min="17" max="17" width="10" style="22" customWidth="1"/>
    <col min="18" max="16384" width="9.33203125" style="20" customWidth="1"/>
  </cols>
  <sheetData>
    <row r="1" spans="2:13" ht="20.25" customHeight="1">
      <c r="B1" s="87" t="s">
        <v>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ht="13.5" thickBot="1"/>
    <row r="4" spans="2:26" ht="12.75">
      <c r="B4" s="20" t="s">
        <v>2</v>
      </c>
      <c r="C4" s="52" t="s">
        <v>37</v>
      </c>
      <c r="G4" s="89" t="s">
        <v>0</v>
      </c>
      <c r="H4" s="90"/>
      <c r="Y4" s="21"/>
      <c r="Z4" s="22"/>
    </row>
    <row r="5" spans="2:32" ht="12.75">
      <c r="B5" s="20" t="s">
        <v>3</v>
      </c>
      <c r="C5" s="53">
        <v>38815</v>
      </c>
      <c r="G5" s="91" t="s">
        <v>20</v>
      </c>
      <c r="H5" s="92"/>
      <c r="J5" s="25">
        <f>SUM(O17:O35)</f>
        <v>2.064047523347945</v>
      </c>
      <c r="K5" s="58"/>
      <c r="Y5" s="21"/>
      <c r="Z5" s="22"/>
      <c r="AF5" s="26"/>
    </row>
    <row r="6" spans="2:35" ht="12.75">
      <c r="B6" s="20" t="s">
        <v>26</v>
      </c>
      <c r="C6" s="54"/>
      <c r="G6" s="91" t="s">
        <v>21</v>
      </c>
      <c r="H6" s="92"/>
      <c r="J6" s="25">
        <f>SUM(M17:M35)</f>
        <v>4.45</v>
      </c>
      <c r="K6" s="58"/>
      <c r="T6" s="21"/>
      <c r="U6" s="21"/>
      <c r="V6" s="21"/>
      <c r="W6" s="21"/>
      <c r="Y6" s="21"/>
      <c r="Z6" s="22"/>
      <c r="AA6" s="27"/>
      <c r="AB6" s="21"/>
      <c r="AC6" s="28"/>
      <c r="AD6" s="29"/>
      <c r="AE6" s="21"/>
      <c r="AF6" s="26"/>
      <c r="AG6" s="30"/>
      <c r="AI6" s="28"/>
    </row>
    <row r="7" spans="2:23" ht="15" customHeight="1" thickBot="1">
      <c r="B7" s="20" t="s">
        <v>4</v>
      </c>
      <c r="C7" s="55" t="s">
        <v>42</v>
      </c>
      <c r="G7" s="91" t="s">
        <v>22</v>
      </c>
      <c r="H7" s="92"/>
      <c r="J7" s="25">
        <f>SUM(N17:N35)</f>
        <v>13.63494907792947</v>
      </c>
      <c r="K7" s="58"/>
      <c r="O7" s="27"/>
      <c r="T7" s="29"/>
      <c r="U7" s="21"/>
      <c r="V7" s="26"/>
      <c r="W7" s="30"/>
    </row>
    <row r="8" spans="7:23" ht="13.5" thickBot="1">
      <c r="G8" s="91" t="s">
        <v>23</v>
      </c>
      <c r="H8" s="92"/>
      <c r="J8" s="25">
        <f>J6/J7</f>
        <v>0.3263671888003672</v>
      </c>
      <c r="K8" s="58"/>
      <c r="O8" s="27"/>
      <c r="T8" s="29"/>
      <c r="U8" s="21"/>
      <c r="V8" s="26"/>
      <c r="W8" s="30"/>
    </row>
    <row r="9" spans="2:23" ht="24" customHeight="1">
      <c r="B9" s="20" t="s">
        <v>10</v>
      </c>
      <c r="C9" s="86">
        <v>1.8</v>
      </c>
      <c r="G9" s="91" t="s">
        <v>24</v>
      </c>
      <c r="H9" s="92"/>
      <c r="J9" s="25">
        <f>J5/J6</f>
        <v>0.46383090412313366</v>
      </c>
      <c r="K9" s="58"/>
      <c r="O9" s="27"/>
      <c r="T9" s="29"/>
      <c r="U9" s="21"/>
      <c r="V9" s="26"/>
      <c r="W9" s="30"/>
    </row>
    <row r="10" spans="2:23" ht="12.75">
      <c r="B10" s="20" t="s">
        <v>14</v>
      </c>
      <c r="C10" s="56">
        <v>0.01</v>
      </c>
      <c r="G10" s="91" t="s">
        <v>17</v>
      </c>
      <c r="H10" s="92"/>
      <c r="J10" s="25">
        <f>J9/(J6/(C11)*9.81)^0.5</f>
        <v>0.2569789625176852</v>
      </c>
      <c r="K10" s="58"/>
      <c r="O10" s="27"/>
      <c r="T10" s="29"/>
      <c r="U10" s="21"/>
      <c r="V10" s="26"/>
      <c r="W10" s="30"/>
    </row>
    <row r="11" spans="2:23" ht="18.75" customHeight="1">
      <c r="B11" s="20" t="s">
        <v>18</v>
      </c>
      <c r="C11" s="24">
        <f>15.8-2.4</f>
        <v>13.4</v>
      </c>
      <c r="G11" s="91" t="s">
        <v>15</v>
      </c>
      <c r="H11" s="92"/>
      <c r="J11" s="25">
        <f>8*9.81*J8*C10/(J9^2)</f>
        <v>1.1905458408022789</v>
      </c>
      <c r="K11" s="58"/>
      <c r="O11" s="27"/>
      <c r="T11" s="29"/>
      <c r="U11" s="21"/>
      <c r="V11" s="26"/>
      <c r="W11" s="30"/>
    </row>
    <row r="12" spans="2:23" ht="14.25" customHeight="1" thickBot="1">
      <c r="B12" s="20" t="s">
        <v>19</v>
      </c>
      <c r="C12" s="31">
        <f>18.9-1.75</f>
        <v>17.15</v>
      </c>
      <c r="G12" s="91" t="s">
        <v>16</v>
      </c>
      <c r="H12" s="92"/>
      <c r="J12" s="25">
        <f>J8^(2/3)*C10^0.5/J9</f>
        <v>0.10219852920221127</v>
      </c>
      <c r="K12" s="58"/>
      <c r="O12" s="27"/>
      <c r="T12" s="29"/>
      <c r="U12" s="21"/>
      <c r="V12" s="26"/>
      <c r="W12" s="30"/>
    </row>
    <row r="13" spans="3:23" ht="12.75">
      <c r="C13" s="21"/>
      <c r="K13" s="47"/>
      <c r="O13" s="27"/>
      <c r="T13" s="29"/>
      <c r="U13" s="21"/>
      <c r="V13" s="26"/>
      <c r="W13" s="30"/>
    </row>
    <row r="14" spans="3:23" ht="12.75">
      <c r="C14" s="21"/>
      <c r="O14" s="27"/>
      <c r="T14" s="29"/>
      <c r="U14" s="21"/>
      <c r="V14" s="26"/>
      <c r="W14" s="30"/>
    </row>
    <row r="15" spans="2:23" ht="40.5" customHeight="1">
      <c r="B15" s="95" t="s">
        <v>8</v>
      </c>
      <c r="C15" s="95"/>
      <c r="D15" s="95"/>
      <c r="E15" s="2"/>
      <c r="F15" s="2"/>
      <c r="G15" s="96" t="s">
        <v>27</v>
      </c>
      <c r="H15" s="96"/>
      <c r="J15" s="2" t="s">
        <v>13</v>
      </c>
      <c r="K15" s="2"/>
      <c r="L15" s="2"/>
      <c r="M15" s="93" t="s">
        <v>28</v>
      </c>
      <c r="N15" s="94"/>
      <c r="O15" s="94"/>
      <c r="P15" s="15"/>
      <c r="T15" s="29"/>
      <c r="U15" s="21"/>
      <c r="V15" s="26"/>
      <c r="W15" s="30"/>
    </row>
    <row r="16" spans="2:25" ht="39.75" customHeight="1" thickBot="1">
      <c r="B16" s="20" t="s">
        <v>41</v>
      </c>
      <c r="C16" s="20" t="s">
        <v>5</v>
      </c>
      <c r="D16" s="20" t="s">
        <v>6</v>
      </c>
      <c r="E16" s="47"/>
      <c r="G16" s="17" t="s">
        <v>7</v>
      </c>
      <c r="H16" s="17" t="s">
        <v>9</v>
      </c>
      <c r="J16" s="21" t="s">
        <v>71</v>
      </c>
      <c r="K16" s="21" t="s">
        <v>70</v>
      </c>
      <c r="M16" s="17" t="s">
        <v>11</v>
      </c>
      <c r="N16" s="17" t="s">
        <v>12</v>
      </c>
      <c r="O16" s="32" t="s">
        <v>1</v>
      </c>
      <c r="T16" s="29"/>
      <c r="U16" s="21"/>
      <c r="V16" s="26"/>
      <c r="W16" s="30"/>
      <c r="Y16" s="28"/>
    </row>
    <row r="17" spans="1:25" ht="12.75">
      <c r="A17" s="23" t="s">
        <v>73</v>
      </c>
      <c r="B17" s="62">
        <v>2.4</v>
      </c>
      <c r="C17" s="48">
        <v>1.53</v>
      </c>
      <c r="D17" s="77">
        <v>0</v>
      </c>
      <c r="E17" s="47"/>
      <c r="G17" s="25">
        <f aca="true" t="shared" si="0" ref="G17:G29">$C$9-C17</f>
        <v>0.27</v>
      </c>
      <c r="H17" s="25">
        <f>(G17+D17)</f>
        <v>0.27</v>
      </c>
      <c r="J17" s="9">
        <v>0.16799999999999998</v>
      </c>
      <c r="K17" s="73">
        <v>0.11</v>
      </c>
      <c r="M17" s="25">
        <f>(($H17-$G17+$H18-$G18)/2)*($B18-$B17)</f>
        <v>0.065</v>
      </c>
      <c r="N17" s="25">
        <f>IF(D17+D18&lt;ABS(G17-G18),((B18-B17)^2+(G17-G18)^2)^0.5,MAX(D17,D18)/ABS(C18-C17)*((B18-B17)^2+(G17-G18)^2)^0.5)</f>
        <v>1.091105453707896</v>
      </c>
      <c r="O17" s="33">
        <f>M17*J17</f>
        <v>0.01092</v>
      </c>
      <c r="T17" s="29"/>
      <c r="U17" s="21"/>
      <c r="V17" s="26"/>
      <c r="W17" s="30"/>
      <c r="Y17" s="28"/>
    </row>
    <row r="18" spans="1:15" ht="12.75">
      <c r="A18" s="24"/>
      <c r="B18" s="61">
        <v>3.4</v>
      </c>
      <c r="C18" s="34">
        <v>1.65</v>
      </c>
      <c r="D18" s="78">
        <v>0.13</v>
      </c>
      <c r="E18" s="47"/>
      <c r="G18" s="17">
        <f t="shared" si="0"/>
        <v>0.15000000000000013</v>
      </c>
      <c r="H18" s="17">
        <f>(G18+D18)</f>
        <v>0.28000000000000014</v>
      </c>
      <c r="J18" s="10">
        <v>0.31314285714285717</v>
      </c>
      <c r="K18" s="74">
        <v>0.21</v>
      </c>
      <c r="M18" s="25">
        <f aca="true" t="shared" si="1" ref="M18:M28">(($H18-$G18+$H19-$G19)/2)*($B19-$B18)</f>
        <v>0.14500000000000007</v>
      </c>
      <c r="N18" s="25">
        <f>IF(D18+D19&gt;ABS(G18-G19),((B19-B18)^2+(G18-G19)^2)^0.5,MAX(D18,D19)/ABS(C19-C18)*((B19-B18)^2+(G18-G19)^2)^0.5)</f>
        <v>1.0000000000000004</v>
      </c>
      <c r="O18" s="33">
        <f aca="true" t="shared" si="2" ref="O18:O30">M18*J18</f>
        <v>0.04540571428571431</v>
      </c>
    </row>
    <row r="19" spans="1:15" ht="12.75">
      <c r="A19" s="24"/>
      <c r="B19" s="61">
        <v>4.4</v>
      </c>
      <c r="C19" s="34">
        <v>1.65</v>
      </c>
      <c r="D19" s="78">
        <v>0.16</v>
      </c>
      <c r="E19" s="47"/>
      <c r="G19" s="17">
        <f t="shared" si="0"/>
        <v>0.15000000000000013</v>
      </c>
      <c r="H19" s="17">
        <f aca="true" t="shared" si="3" ref="H19:H29">(G19+D19)</f>
        <v>0.31000000000000016</v>
      </c>
      <c r="J19" s="10">
        <v>0.43675</v>
      </c>
      <c r="K19" s="74">
        <v>0.4</v>
      </c>
      <c r="M19" s="25">
        <f t="shared" si="1"/>
        <v>0.17</v>
      </c>
      <c r="N19" s="25">
        <f>IF(D19+D20&gt;ABS(G19-G20),((B20-B19)^2+(G19-G20)^2)^0.5,MAX(D19,D20)/ABS(C20-C19)*((B20-B19)^2+(G19-G20)^2)^0.5)</f>
        <v>1.0007996802557444</v>
      </c>
      <c r="O19" s="33">
        <f t="shared" si="2"/>
        <v>0.07424750000000001</v>
      </c>
    </row>
    <row r="20" spans="1:15" ht="12.75">
      <c r="A20" s="24"/>
      <c r="B20" s="61">
        <v>5.4</v>
      </c>
      <c r="C20" s="34">
        <v>1.69</v>
      </c>
      <c r="D20" s="78">
        <v>0.18</v>
      </c>
      <c r="E20" s="47"/>
      <c r="G20" s="17">
        <f t="shared" si="0"/>
        <v>0.1100000000000001</v>
      </c>
      <c r="H20" s="17">
        <f t="shared" si="3"/>
        <v>0.2900000000000001</v>
      </c>
      <c r="J20" s="10">
        <v>0.5511999999999999</v>
      </c>
      <c r="K20" s="74">
        <v>0.47</v>
      </c>
      <c r="M20" s="25">
        <f t="shared" si="1"/>
        <v>0.21999999999999997</v>
      </c>
      <c r="N20" s="25">
        <f>IF(D20+D21&gt;ABS(G20-G21),((B21-B20)^2+(G20-G21)^2)^0.5,MAX(D20,D21)/ABS(C21-C20)*((B21-B20)^2+(G20-G21)^2)^0.5)</f>
        <v>1.0007996802557444</v>
      </c>
      <c r="O20" s="33">
        <f t="shared" si="2"/>
        <v>0.12126399999999997</v>
      </c>
    </row>
    <row r="21" spans="1:15" ht="12.75">
      <c r="A21" s="24"/>
      <c r="B21" s="61">
        <v>6.4</v>
      </c>
      <c r="C21" s="34">
        <v>1.73</v>
      </c>
      <c r="D21" s="78">
        <v>0.26</v>
      </c>
      <c r="E21" s="47"/>
      <c r="G21" s="17">
        <f t="shared" si="0"/>
        <v>0.07000000000000006</v>
      </c>
      <c r="H21" s="17">
        <f t="shared" si="3"/>
        <v>0.33000000000000007</v>
      </c>
      <c r="J21" s="10">
        <v>0.5514516129032258</v>
      </c>
      <c r="K21" s="74">
        <v>0.61</v>
      </c>
      <c r="M21" s="25">
        <f t="shared" si="1"/>
        <v>0.28</v>
      </c>
      <c r="N21" s="25">
        <f aca="true" t="shared" si="4" ref="N21:N28">IF(D21+D22&gt;ABS(G21-G22),((B22-B21)^2+(G21-G22)^2)^0.5,MAX(D21,D22)/ABS(C22-C21)*((B22-B21)^2+(G21-G22)^2)^0.5)</f>
        <v>1.0031948963187562</v>
      </c>
      <c r="O21" s="33">
        <f t="shared" si="2"/>
        <v>0.15440645161290323</v>
      </c>
    </row>
    <row r="22" spans="1:15" ht="12.75">
      <c r="A22" s="24"/>
      <c r="B22" s="61">
        <v>7.4</v>
      </c>
      <c r="C22" s="34">
        <v>1.81</v>
      </c>
      <c r="D22" s="78">
        <v>0.3</v>
      </c>
      <c r="E22" s="47"/>
      <c r="G22" s="17">
        <f t="shared" si="0"/>
        <v>-0.010000000000000009</v>
      </c>
      <c r="H22" s="17">
        <f t="shared" si="3"/>
        <v>0.29</v>
      </c>
      <c r="J22" s="10">
        <v>0.4891666666666667</v>
      </c>
      <c r="K22" s="74">
        <v>0.5</v>
      </c>
      <c r="M22" s="25">
        <f t="shared" si="1"/>
        <v>0.32999999999999996</v>
      </c>
      <c r="N22" s="25">
        <f t="shared" si="4"/>
        <v>1.0017983829094554</v>
      </c>
      <c r="O22" s="33">
        <f t="shared" si="2"/>
        <v>0.16142499999999999</v>
      </c>
    </row>
    <row r="23" spans="1:15" ht="12.75">
      <c r="A23" s="24"/>
      <c r="B23" s="61">
        <v>8.4</v>
      </c>
      <c r="C23" s="34">
        <v>1.87</v>
      </c>
      <c r="D23" s="78">
        <v>0.36</v>
      </c>
      <c r="E23" s="47"/>
      <c r="G23" s="17">
        <f t="shared" si="0"/>
        <v>-0.07000000000000006</v>
      </c>
      <c r="H23" s="17">
        <f t="shared" si="3"/>
        <v>0.2899999999999999</v>
      </c>
      <c r="J23" s="10">
        <v>0.588235294117647</v>
      </c>
      <c r="K23" s="74">
        <v>0.48</v>
      </c>
      <c r="M23" s="25">
        <f t="shared" si="1"/>
        <v>0.395</v>
      </c>
      <c r="N23" s="25">
        <f t="shared" si="4"/>
        <v>1.0004498987955368</v>
      </c>
      <c r="O23" s="33">
        <f t="shared" si="2"/>
        <v>0.23235294117647057</v>
      </c>
    </row>
    <row r="24" spans="1:15" ht="12.75">
      <c r="A24" s="24"/>
      <c r="B24" s="61">
        <v>9.4</v>
      </c>
      <c r="C24" s="34">
        <v>1.9</v>
      </c>
      <c r="D24" s="78">
        <v>0.43</v>
      </c>
      <c r="E24" s="47"/>
      <c r="G24" s="17">
        <f t="shared" si="0"/>
        <v>-0.09999999999999987</v>
      </c>
      <c r="H24" s="17">
        <f t="shared" si="3"/>
        <v>0.3300000000000001</v>
      </c>
      <c r="J24" s="10">
        <v>0.6851063829787234</v>
      </c>
      <c r="K24" s="74">
        <v>0.68</v>
      </c>
      <c r="M24" s="25">
        <f t="shared" si="1"/>
        <v>0.44</v>
      </c>
      <c r="N24" s="25">
        <f t="shared" si="4"/>
        <v>1</v>
      </c>
      <c r="O24" s="33">
        <f t="shared" si="2"/>
        <v>0.3014468085106383</v>
      </c>
    </row>
    <row r="25" spans="1:49" ht="12.75">
      <c r="A25" s="24"/>
      <c r="B25" s="61">
        <v>10.4</v>
      </c>
      <c r="C25" s="34">
        <v>1.9</v>
      </c>
      <c r="D25" s="78">
        <v>0.45</v>
      </c>
      <c r="E25" s="47"/>
      <c r="G25" s="17">
        <f t="shared" si="0"/>
        <v>-0.09999999999999987</v>
      </c>
      <c r="H25" s="17">
        <f t="shared" si="3"/>
        <v>0.35000000000000014</v>
      </c>
      <c r="J25" s="10">
        <v>0.645</v>
      </c>
      <c r="K25" s="74">
        <v>0.69</v>
      </c>
      <c r="M25" s="25">
        <f t="shared" si="1"/>
        <v>0.45</v>
      </c>
      <c r="N25" s="25">
        <f t="shared" si="4"/>
        <v>1.0000499987500624</v>
      </c>
      <c r="O25" s="33">
        <f t="shared" si="2"/>
        <v>0.29025</v>
      </c>
      <c r="AW25" s="35"/>
    </row>
    <row r="26" spans="1:49" ht="12.75">
      <c r="A26" s="24"/>
      <c r="B26" s="61">
        <v>11.4</v>
      </c>
      <c r="C26" s="34">
        <v>1.91</v>
      </c>
      <c r="D26" s="78">
        <v>0.45</v>
      </c>
      <c r="E26" s="47"/>
      <c r="G26" s="17">
        <f t="shared" si="0"/>
        <v>-0.10999999999999988</v>
      </c>
      <c r="H26" s="17">
        <f t="shared" si="3"/>
        <v>0.34000000000000014</v>
      </c>
      <c r="J26" s="10">
        <v>0.5489795918367347</v>
      </c>
      <c r="K26" s="74">
        <v>0.6</v>
      </c>
      <c r="M26" s="25">
        <f t="shared" si="1"/>
        <v>0.45999999999999996</v>
      </c>
      <c r="N26" s="25">
        <f t="shared" si="4"/>
        <v>1.0012492197250393</v>
      </c>
      <c r="O26" s="33">
        <f t="shared" si="2"/>
        <v>0.252530612244898</v>
      </c>
      <c r="AW26" s="35"/>
    </row>
    <row r="27" spans="1:49" ht="12.75">
      <c r="A27" s="24"/>
      <c r="B27" s="61">
        <v>12.4</v>
      </c>
      <c r="C27" s="34">
        <v>1.96</v>
      </c>
      <c r="D27" s="78">
        <v>0.47</v>
      </c>
      <c r="E27" s="47"/>
      <c r="G27" s="17">
        <f t="shared" si="0"/>
        <v>-0.15999999999999992</v>
      </c>
      <c r="H27" s="17">
        <f t="shared" si="3"/>
        <v>0.31000000000000005</v>
      </c>
      <c r="J27" s="10">
        <v>0.4612371134020619</v>
      </c>
      <c r="K27" s="74">
        <v>0.5</v>
      </c>
      <c r="M27" s="25">
        <f t="shared" si="1"/>
        <v>0.45499999999999996</v>
      </c>
      <c r="N27" s="25">
        <f t="shared" si="4"/>
        <v>1</v>
      </c>
      <c r="O27" s="33">
        <f t="shared" si="2"/>
        <v>0.20986288659793814</v>
      </c>
      <c r="AW27" s="35"/>
    </row>
    <row r="28" spans="1:49" ht="12.75">
      <c r="A28" s="24"/>
      <c r="B28" s="61">
        <v>13.4</v>
      </c>
      <c r="C28" s="34">
        <v>1.96</v>
      </c>
      <c r="D28" s="78">
        <v>0.44</v>
      </c>
      <c r="E28" s="47"/>
      <c r="G28" s="17">
        <f t="shared" si="0"/>
        <v>-0.15999999999999992</v>
      </c>
      <c r="H28" s="17">
        <f t="shared" si="3"/>
        <v>0.2800000000000001</v>
      </c>
      <c r="J28" s="10">
        <v>0.21933333333333335</v>
      </c>
      <c r="K28" s="74">
        <v>0.42</v>
      </c>
      <c r="M28" s="25">
        <f t="shared" si="1"/>
        <v>0.42000000000000004</v>
      </c>
      <c r="N28" s="25">
        <f t="shared" si="4"/>
        <v>1.0007996802557444</v>
      </c>
      <c r="O28" s="33">
        <f t="shared" si="2"/>
        <v>0.09212000000000002</v>
      </c>
      <c r="AW28" s="35"/>
    </row>
    <row r="29" spans="1:49" ht="12.75">
      <c r="A29" s="24"/>
      <c r="B29" s="61">
        <v>14.4</v>
      </c>
      <c r="C29" s="34">
        <v>1.92</v>
      </c>
      <c r="D29" s="78">
        <v>0.4</v>
      </c>
      <c r="E29" s="47"/>
      <c r="G29" s="17">
        <f t="shared" si="0"/>
        <v>-0.11999999999999988</v>
      </c>
      <c r="H29" s="17">
        <f t="shared" si="3"/>
        <v>0.28000000000000014</v>
      </c>
      <c r="J29" s="10">
        <v>0.17235849056603772</v>
      </c>
      <c r="K29" s="74">
        <v>0</v>
      </c>
      <c r="M29" s="25">
        <f>(($H29-$G29+$H30-$G30)/2)*($B30-$B29)</f>
        <v>0.5</v>
      </c>
      <c r="N29" s="25">
        <f>IF(D29+D30&gt;ABS(G29-G30),((B30-B29)^2+(G29-G30)^2)^0.5,MAX(D29,D30)/ABS(C30-C29)*((B30-B29)^2+(G29-G30)^2)^0.5)</f>
        <v>1.0031948963187562</v>
      </c>
      <c r="O29" s="33">
        <f t="shared" si="2"/>
        <v>0.08617924528301886</v>
      </c>
      <c r="AW29" s="35"/>
    </row>
    <row r="30" spans="1:49" ht="12.75">
      <c r="A30" s="24"/>
      <c r="B30" s="63">
        <v>15.4</v>
      </c>
      <c r="C30" s="60">
        <v>2</v>
      </c>
      <c r="D30" s="78">
        <v>0.6</v>
      </c>
      <c r="E30" s="47"/>
      <c r="G30" s="17">
        <f>$C$9-C30</f>
        <v>-0.19999999999999996</v>
      </c>
      <c r="H30" s="17">
        <f>(G30+D30)</f>
        <v>0.4</v>
      </c>
      <c r="J30" s="10">
        <v>0.2636363636363636</v>
      </c>
      <c r="K30" s="74">
        <v>0.29</v>
      </c>
      <c r="M30" s="25">
        <f>(($H30-$G30+$H31-$G31)/2)*($B31-$B30)</f>
        <v>0.1200000000000001</v>
      </c>
      <c r="N30" s="25">
        <f>IF(D30+D31&gt;ABS(G30-G31),((B31-B30)^2+(G30-G31)^2)^0.5,MAX(D30,D31)/ABS(C31-C30)*((B31-B30)^2+(G30-G31)^2)^0.5)</f>
        <v>0.5315072906367329</v>
      </c>
      <c r="O30" s="33">
        <f t="shared" si="2"/>
        <v>0.031636363636363664</v>
      </c>
      <c r="AW30" s="35"/>
    </row>
    <row r="31" spans="1:49" ht="13.5" thickBot="1">
      <c r="A31" s="31" t="s">
        <v>74</v>
      </c>
      <c r="B31" s="64">
        <v>15.8</v>
      </c>
      <c r="C31" s="57">
        <v>1.65</v>
      </c>
      <c r="D31" s="79">
        <v>0</v>
      </c>
      <c r="E31" s="47"/>
      <c r="G31" s="25">
        <f>$C$9-C31</f>
        <v>0.15000000000000013</v>
      </c>
      <c r="H31" s="25">
        <f>(G31+D31)</f>
        <v>0.15000000000000013</v>
      </c>
      <c r="J31" s="80">
        <v>0</v>
      </c>
      <c r="K31" s="81"/>
      <c r="M31" s="25">
        <f>(($H31-$G31+$H32-$G32)/2)*($B32-$B31)</f>
        <v>0</v>
      </c>
      <c r="N31" s="25">
        <f>IF(D31+D32&gt;ABS(G31-G32),((B32-B31)^2+(G31-G32)^2)^0.5,MAX(D31,D32)/ABS(C32-C31)*((B32-B31)^2+(G31-G32)^2)^0.5)</f>
        <v>0</v>
      </c>
      <c r="O31" s="33">
        <f>M31*J31</f>
        <v>0</v>
      </c>
      <c r="AW31" s="35"/>
    </row>
    <row r="32" spans="2:49" ht="12.75">
      <c r="B32" s="47"/>
      <c r="C32" s="47"/>
      <c r="D32" s="46"/>
      <c r="E32" s="47"/>
      <c r="G32" s="58"/>
      <c r="H32" s="58"/>
      <c r="J32" s="21"/>
      <c r="K32" s="21"/>
      <c r="M32" s="58"/>
      <c r="N32" s="58"/>
      <c r="O32" s="59"/>
      <c r="AW32" s="35"/>
    </row>
    <row r="33" spans="7:15" ht="12.75">
      <c r="G33" s="47"/>
      <c r="H33" s="47"/>
      <c r="I33" s="47"/>
      <c r="M33" s="58"/>
      <c r="N33" s="58"/>
      <c r="O33" s="59"/>
    </row>
    <row r="34" spans="7:15" ht="12.75">
      <c r="G34" s="47"/>
      <c r="H34" s="47"/>
      <c r="I34" s="47"/>
      <c r="K34" s="49"/>
      <c r="M34" s="58"/>
      <c r="N34" s="58"/>
      <c r="O34" s="59"/>
    </row>
    <row r="35" spans="2:15" ht="25.5">
      <c r="B35" s="36" t="s">
        <v>29</v>
      </c>
      <c r="C35" s="47"/>
      <c r="D35" s="47"/>
      <c r="E35" s="47"/>
      <c r="F35" s="47"/>
      <c r="G35" s="47"/>
      <c r="H35" s="47"/>
      <c r="K35" s="1"/>
      <c r="M35" s="58"/>
      <c r="N35" s="58"/>
      <c r="O35" s="59"/>
    </row>
    <row r="36" ht="12.75">
      <c r="K36" s="1"/>
    </row>
    <row r="37" spans="2:11" ht="51">
      <c r="B37" s="20" t="s">
        <v>75</v>
      </c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49"/>
    </row>
    <row r="47" ht="12.75">
      <c r="K47" s="49"/>
    </row>
    <row r="48" ht="12.75">
      <c r="K48" s="49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49"/>
      <c r="G74" s="1"/>
      <c r="H74" s="1"/>
    </row>
  </sheetData>
  <mergeCells count="13">
    <mergeCell ref="M15:O15"/>
    <mergeCell ref="G11:H11"/>
    <mergeCell ref="G12:H12"/>
    <mergeCell ref="B15:D15"/>
    <mergeCell ref="G15:H15"/>
    <mergeCell ref="G7:H7"/>
    <mergeCell ref="G8:H8"/>
    <mergeCell ref="G9:H9"/>
    <mergeCell ref="G10:H10"/>
    <mergeCell ref="B1:M1"/>
    <mergeCell ref="G4:H4"/>
    <mergeCell ref="G5:H5"/>
    <mergeCell ref="G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G6" sqref="G6"/>
    </sheetView>
  </sheetViews>
  <sheetFormatPr defaultColWidth="9.33203125" defaultRowHeight="12.75"/>
  <cols>
    <col min="1" max="1" width="26.83203125" style="4" customWidth="1"/>
    <col min="2" max="2" width="20.83203125" style="4" customWidth="1"/>
    <col min="3" max="4" width="9.33203125" style="4" customWidth="1"/>
    <col min="5" max="5" width="12.83203125" style="4" customWidth="1"/>
    <col min="6" max="6" width="19.33203125" style="41" customWidth="1"/>
    <col min="7" max="7" width="23.66015625" style="41" customWidth="1"/>
    <col min="8" max="16384" width="9.33203125" style="4" customWidth="1"/>
  </cols>
  <sheetData>
    <row r="1" ht="20.25">
      <c r="A1" s="8" t="s">
        <v>31</v>
      </c>
    </row>
    <row r="3" ht="13.5" thickBot="1"/>
    <row r="4" spans="1:7" ht="12.75">
      <c r="A4" s="3" t="s">
        <v>2</v>
      </c>
      <c r="B4" s="11" t="s">
        <v>37</v>
      </c>
      <c r="F4" s="99" t="s">
        <v>78</v>
      </c>
      <c r="G4" s="100"/>
    </row>
    <row r="5" spans="1:7" ht="12.75">
      <c r="A5" s="3" t="s">
        <v>3</v>
      </c>
      <c r="B5" s="18">
        <v>38815</v>
      </c>
      <c r="F5" s="82" t="s">
        <v>76</v>
      </c>
      <c r="G5" s="82">
        <f>B14</f>
        <v>11</v>
      </c>
    </row>
    <row r="6" spans="1:7" ht="12.75">
      <c r="A6" s="3" t="s">
        <v>26</v>
      </c>
      <c r="B6" s="12"/>
      <c r="F6" s="82" t="s">
        <v>77</v>
      </c>
      <c r="G6" s="85">
        <f>0.015*(G5)^(1/6)</f>
        <v>0.022369522131196633</v>
      </c>
    </row>
    <row r="7" spans="1:7" ht="13.5" thickBot="1">
      <c r="A7" s="3" t="s">
        <v>4</v>
      </c>
      <c r="B7" s="13" t="s">
        <v>72</v>
      </c>
      <c r="F7" s="83"/>
      <c r="G7" s="83"/>
    </row>
    <row r="8" spans="1:7" ht="12.75">
      <c r="A8" s="5"/>
      <c r="F8" s="83"/>
      <c r="G8" s="83"/>
    </row>
    <row r="9" spans="1:7" ht="12.75">
      <c r="A9" s="6" t="s">
        <v>32</v>
      </c>
      <c r="F9" s="84"/>
      <c r="G9" s="84"/>
    </row>
    <row r="10" spans="1:7" ht="13.5" thickBot="1">
      <c r="A10" s="16" t="s">
        <v>30</v>
      </c>
      <c r="B10" s="16" t="s">
        <v>35</v>
      </c>
      <c r="C10" s="16" t="s">
        <v>36</v>
      </c>
      <c r="F10" s="84"/>
      <c r="G10" s="84"/>
    </row>
    <row r="11" spans="1:11" ht="12.75">
      <c r="A11" s="16">
        <v>100</v>
      </c>
      <c r="B11" s="16">
        <f>PERCENTILE(B$21:B$133,$A11/100)</f>
        <v>64</v>
      </c>
      <c r="C11" s="16">
        <f aca="true" t="shared" si="0" ref="C11:C17">PERCENTILE($C$21:$C$133,$A11/100)</f>
        <v>0</v>
      </c>
      <c r="F11" s="84"/>
      <c r="G11" s="84"/>
      <c r="J11" s="45" t="s">
        <v>38</v>
      </c>
      <c r="K11" s="45" t="s">
        <v>40</v>
      </c>
    </row>
    <row r="12" spans="1:11" ht="12.75">
      <c r="A12" s="16">
        <v>90</v>
      </c>
      <c r="B12" s="16">
        <f>PERCENTILE(B21:B133,$A12/100)</f>
        <v>45</v>
      </c>
      <c r="C12" s="16">
        <f t="shared" si="0"/>
        <v>0</v>
      </c>
      <c r="F12" s="84"/>
      <c r="G12" s="84"/>
      <c r="J12" s="83">
        <v>1</v>
      </c>
      <c r="K12" s="43">
        <v>28</v>
      </c>
    </row>
    <row r="13" spans="1:11" ht="12.75">
      <c r="A13" s="16">
        <v>84</v>
      </c>
      <c r="B13" s="16">
        <f>PERCENTILE(B21:B133,$A13/100)</f>
        <v>32</v>
      </c>
      <c r="C13" s="16">
        <f t="shared" si="0"/>
        <v>0</v>
      </c>
      <c r="F13" s="84"/>
      <c r="G13" s="84"/>
      <c r="J13" s="83">
        <v>4</v>
      </c>
      <c r="K13" s="43">
        <v>4</v>
      </c>
    </row>
    <row r="14" spans="1:11" ht="12.75">
      <c r="A14" s="16">
        <v>50</v>
      </c>
      <c r="B14" s="16">
        <f>PERCENTILE(B21:B133,$A14/100)</f>
        <v>11</v>
      </c>
      <c r="C14" s="16">
        <f t="shared" si="0"/>
        <v>-3.4594316186372978</v>
      </c>
      <c r="F14" s="84"/>
      <c r="G14" s="84"/>
      <c r="J14" s="83">
        <v>5.6</v>
      </c>
      <c r="K14" s="43">
        <v>7</v>
      </c>
    </row>
    <row r="15" spans="1:11" ht="12.75">
      <c r="A15" s="16">
        <v>16</v>
      </c>
      <c r="B15" s="16">
        <f>PERCENTILE(B21:B133,$A15/100)</f>
        <v>1</v>
      </c>
      <c r="C15" s="16">
        <f t="shared" si="0"/>
        <v>-5</v>
      </c>
      <c r="F15" s="4"/>
      <c r="G15" s="4"/>
      <c r="J15" s="83">
        <v>8</v>
      </c>
      <c r="K15" s="43">
        <v>9</v>
      </c>
    </row>
    <row r="16" spans="1:11" ht="12.75">
      <c r="A16" s="16">
        <v>10</v>
      </c>
      <c r="B16" s="16">
        <f>PERCENTILE(B21:B133,$A16/100)</f>
        <v>1</v>
      </c>
      <c r="C16" s="16">
        <f t="shared" si="0"/>
        <v>-5.491853096329675</v>
      </c>
      <c r="F16" s="4"/>
      <c r="G16" s="4"/>
      <c r="J16" s="83">
        <v>11</v>
      </c>
      <c r="K16" s="43">
        <v>11</v>
      </c>
    </row>
    <row r="17" spans="1:11" ht="12.75">
      <c r="A17" s="16">
        <v>0</v>
      </c>
      <c r="B17" s="16">
        <f>PERCENTILE(B21:B133,$A17/100)</f>
        <v>1</v>
      </c>
      <c r="C17" s="16">
        <f t="shared" si="0"/>
        <v>-6</v>
      </c>
      <c r="F17" s="4"/>
      <c r="G17" s="4"/>
      <c r="J17" s="83">
        <v>16</v>
      </c>
      <c r="K17" s="43">
        <v>13</v>
      </c>
    </row>
    <row r="18" spans="1:11" ht="12.75">
      <c r="A18" s="75"/>
      <c r="B18" s="76"/>
      <c r="C18" s="76"/>
      <c r="F18" s="4"/>
      <c r="G18" s="4"/>
      <c r="J18" s="83">
        <v>22</v>
      </c>
      <c r="K18" s="43">
        <v>17</v>
      </c>
    </row>
    <row r="19" spans="2:11" ht="12.75">
      <c r="B19" s="97" t="s">
        <v>72</v>
      </c>
      <c r="C19" s="98"/>
      <c r="F19" s="4"/>
      <c r="G19" s="4"/>
      <c r="J19" s="83">
        <v>32</v>
      </c>
      <c r="K19" s="43">
        <v>11</v>
      </c>
    </row>
    <row r="20" spans="2:15" ht="25.5">
      <c r="B20" s="37" t="s">
        <v>33</v>
      </c>
      <c r="C20" s="37" t="s">
        <v>25</v>
      </c>
      <c r="D20" s="3"/>
      <c r="E20" s="3"/>
      <c r="F20" s="3"/>
      <c r="G20" s="3"/>
      <c r="H20" s="3"/>
      <c r="I20" s="3"/>
      <c r="J20" s="83">
        <v>45</v>
      </c>
      <c r="K20" s="43">
        <v>10</v>
      </c>
      <c r="L20" s="3"/>
      <c r="M20" s="3"/>
      <c r="N20" s="3"/>
      <c r="O20" s="3"/>
    </row>
    <row r="21" spans="2:15" ht="12.75">
      <c r="B21" s="38">
        <v>1</v>
      </c>
      <c r="C21" s="14">
        <f>-LOG(B21,2)</f>
        <v>0</v>
      </c>
      <c r="D21" s="3"/>
      <c r="E21" s="3"/>
      <c r="F21" s="3"/>
      <c r="G21" s="3"/>
      <c r="H21" s="3"/>
      <c r="I21" s="3"/>
      <c r="J21" s="83">
        <v>64</v>
      </c>
      <c r="K21" s="43">
        <v>3</v>
      </c>
      <c r="L21" s="3"/>
      <c r="M21" s="3"/>
      <c r="N21" s="3"/>
      <c r="O21" s="3"/>
    </row>
    <row r="22" spans="2:15" ht="12.75">
      <c r="B22" s="39">
        <v>5.6</v>
      </c>
      <c r="C22" s="14">
        <f>-LOG(B22,2)</f>
        <v>-2.485426827170242</v>
      </c>
      <c r="D22" s="3"/>
      <c r="E22" s="3"/>
      <c r="F22" s="3"/>
      <c r="G22" s="3"/>
      <c r="H22" s="3"/>
      <c r="I22" s="3"/>
      <c r="J22" s="83">
        <v>90</v>
      </c>
      <c r="K22" s="43">
        <v>0</v>
      </c>
      <c r="L22" s="3"/>
      <c r="M22" s="3"/>
      <c r="N22" s="3"/>
      <c r="O22" s="3"/>
    </row>
    <row r="23" spans="2:15" ht="13.5" thickBot="1">
      <c r="B23" s="39">
        <v>4</v>
      </c>
      <c r="C23" s="14">
        <f aca="true" t="shared" si="1" ref="C23:C133">-LOG(B23,2)</f>
        <v>-2</v>
      </c>
      <c r="D23" s="3"/>
      <c r="E23" s="3"/>
      <c r="F23" s="3"/>
      <c r="G23" s="3"/>
      <c r="H23" s="3"/>
      <c r="I23" s="3"/>
      <c r="J23" s="44" t="s">
        <v>39</v>
      </c>
      <c r="K23" s="44">
        <v>0</v>
      </c>
      <c r="L23" s="3"/>
      <c r="M23" s="3"/>
      <c r="N23" s="3"/>
      <c r="O23" s="3"/>
    </row>
    <row r="24" spans="2:15" ht="12.75">
      <c r="B24" s="39">
        <v>1</v>
      </c>
      <c r="C24" s="14">
        <f t="shared" si="1"/>
        <v>0</v>
      </c>
      <c r="D24" s="3"/>
      <c r="E24" s="3"/>
      <c r="F24" s="3"/>
      <c r="G24" s="3"/>
      <c r="H24" s="3"/>
      <c r="I24" s="3"/>
      <c r="L24" s="3"/>
      <c r="M24" s="3"/>
      <c r="N24" s="3"/>
      <c r="O24" s="3"/>
    </row>
    <row r="25" spans="2:15" ht="12.75">
      <c r="B25" s="39">
        <v>11</v>
      </c>
      <c r="C25" s="14">
        <f t="shared" si="1"/>
        <v>-3.4594316186372978</v>
      </c>
      <c r="D25" s="3"/>
      <c r="E25" s="3"/>
      <c r="F25" s="3"/>
      <c r="G25" s="3"/>
      <c r="H25" s="3"/>
      <c r="I25" s="3"/>
      <c r="L25" s="3"/>
      <c r="M25" s="3"/>
      <c r="N25" s="3"/>
      <c r="O25" s="3"/>
    </row>
    <row r="26" spans="2:15" ht="12.75">
      <c r="B26" s="39">
        <v>1</v>
      </c>
      <c r="C26" s="14">
        <f t="shared" si="1"/>
        <v>0</v>
      </c>
      <c r="D26" s="3"/>
      <c r="E26" s="3"/>
      <c r="F26" s="3"/>
      <c r="G26" s="3"/>
      <c r="H26" s="3"/>
      <c r="I26" s="3"/>
      <c r="L26" s="3"/>
      <c r="M26" s="3"/>
      <c r="N26" s="3"/>
      <c r="O26" s="3"/>
    </row>
    <row r="27" spans="2:15" ht="12.75">
      <c r="B27" s="39">
        <v>8</v>
      </c>
      <c r="C27" s="14">
        <f t="shared" si="1"/>
        <v>-3</v>
      </c>
      <c r="D27" s="3"/>
      <c r="E27" s="3"/>
      <c r="F27" s="3"/>
      <c r="G27" s="3"/>
      <c r="H27" s="3"/>
      <c r="I27" s="3"/>
      <c r="L27" s="3"/>
      <c r="M27" s="3"/>
      <c r="N27" s="3"/>
      <c r="O27" s="3"/>
    </row>
    <row r="28" spans="2:15" ht="12.75">
      <c r="B28" s="39">
        <v>16</v>
      </c>
      <c r="C28" s="14">
        <f t="shared" si="1"/>
        <v>-4</v>
      </c>
      <c r="D28" s="3"/>
      <c r="E28" s="3"/>
      <c r="F28" s="3"/>
      <c r="G28" s="3"/>
      <c r="H28" s="3"/>
      <c r="I28" s="3"/>
      <c r="L28" s="3"/>
      <c r="M28" s="3"/>
      <c r="N28" s="3"/>
      <c r="O28" s="3"/>
    </row>
    <row r="29" spans="2:15" ht="12.75">
      <c r="B29" s="39">
        <v>16</v>
      </c>
      <c r="C29" s="14">
        <f t="shared" si="1"/>
        <v>-4</v>
      </c>
      <c r="D29" s="3"/>
      <c r="E29" s="3"/>
      <c r="H29" s="3"/>
      <c r="I29" s="3"/>
      <c r="L29" s="3"/>
      <c r="M29" s="3"/>
      <c r="N29" s="3"/>
      <c r="O29" s="3"/>
    </row>
    <row r="30" spans="2:15" ht="12.75">
      <c r="B30" s="39">
        <v>8</v>
      </c>
      <c r="C30" s="14">
        <f t="shared" si="1"/>
        <v>-3</v>
      </c>
      <c r="D30" s="3"/>
      <c r="E30" s="3"/>
      <c r="H30" s="3"/>
      <c r="I30" s="3"/>
      <c r="L30" s="3"/>
      <c r="M30" s="3"/>
      <c r="N30" s="3"/>
      <c r="O30" s="3"/>
    </row>
    <row r="31" spans="2:15" ht="12.75">
      <c r="B31" s="39">
        <v>16</v>
      </c>
      <c r="C31" s="14">
        <f t="shared" si="1"/>
        <v>-4</v>
      </c>
      <c r="D31" s="3"/>
      <c r="E31" s="3"/>
      <c r="H31" s="3"/>
      <c r="I31" s="3"/>
      <c r="L31" s="3"/>
      <c r="M31" s="3"/>
      <c r="N31" s="3"/>
      <c r="O31" s="3"/>
    </row>
    <row r="32" spans="2:15" ht="12.75">
      <c r="B32" s="39">
        <v>16</v>
      </c>
      <c r="C32" s="14">
        <f t="shared" si="1"/>
        <v>-4</v>
      </c>
      <c r="D32" s="3"/>
      <c r="E32" s="3"/>
      <c r="H32" s="3"/>
      <c r="I32" s="3"/>
      <c r="L32" s="3"/>
      <c r="M32" s="3"/>
      <c r="N32" s="3"/>
      <c r="O32" s="3"/>
    </row>
    <row r="33" spans="2:15" ht="12.75">
      <c r="B33" s="39">
        <v>22</v>
      </c>
      <c r="C33" s="14">
        <f t="shared" si="1"/>
        <v>-4.459431618637297</v>
      </c>
      <c r="D33" s="3"/>
      <c r="E33" s="3"/>
      <c r="H33" s="3"/>
      <c r="I33" s="3"/>
      <c r="L33" s="3"/>
      <c r="M33" s="3"/>
      <c r="N33" s="3"/>
      <c r="O33" s="3"/>
    </row>
    <row r="34" spans="2:15" ht="12.75">
      <c r="B34" s="39">
        <v>45</v>
      </c>
      <c r="C34" s="14">
        <f t="shared" si="1"/>
        <v>-5.491853096329675</v>
      </c>
      <c r="D34" s="3"/>
      <c r="E34" s="3"/>
      <c r="H34" s="3"/>
      <c r="I34" s="3"/>
      <c r="L34" s="3"/>
      <c r="M34" s="3"/>
      <c r="N34" s="3"/>
      <c r="O34" s="3"/>
    </row>
    <row r="35" spans="2:15" ht="12.75">
      <c r="B35" s="39">
        <v>8</v>
      </c>
      <c r="C35" s="14">
        <f t="shared" si="1"/>
        <v>-3</v>
      </c>
      <c r="D35" s="3"/>
      <c r="E35" s="3"/>
      <c r="H35" s="3"/>
      <c r="I35" s="3"/>
      <c r="L35" s="3"/>
      <c r="M35" s="3"/>
      <c r="N35" s="3"/>
      <c r="O35" s="3"/>
    </row>
    <row r="36" spans="2:15" ht="12.75">
      <c r="B36" s="39">
        <v>8</v>
      </c>
      <c r="C36" s="14">
        <f t="shared" si="1"/>
        <v>-3</v>
      </c>
      <c r="D36" s="3"/>
      <c r="E36" s="3"/>
      <c r="H36" s="3"/>
      <c r="I36" s="3"/>
      <c r="L36" s="3"/>
      <c r="M36" s="3"/>
      <c r="N36" s="3"/>
      <c r="O36" s="3"/>
    </row>
    <row r="37" spans="2:15" ht="12.75">
      <c r="B37" s="39">
        <v>1</v>
      </c>
      <c r="C37" s="14">
        <f t="shared" si="1"/>
        <v>0</v>
      </c>
      <c r="D37" s="3"/>
      <c r="E37" s="3"/>
      <c r="H37" s="3"/>
      <c r="I37" s="3"/>
      <c r="L37" s="3"/>
      <c r="M37" s="3"/>
      <c r="N37" s="3"/>
      <c r="O37" s="3"/>
    </row>
    <row r="38" spans="2:15" ht="12.75">
      <c r="B38" s="39">
        <v>1</v>
      </c>
      <c r="C38" s="14">
        <f t="shared" si="1"/>
        <v>0</v>
      </c>
      <c r="D38" s="3"/>
      <c r="E38" s="3"/>
      <c r="H38" s="3"/>
      <c r="I38" s="3"/>
      <c r="L38" s="3"/>
      <c r="M38" s="3"/>
      <c r="N38" s="3"/>
      <c r="O38" s="3"/>
    </row>
    <row r="39" spans="2:15" ht="12.75">
      <c r="B39" s="39">
        <v>11</v>
      </c>
      <c r="C39" s="14">
        <f t="shared" si="1"/>
        <v>-3.4594316186372978</v>
      </c>
      <c r="D39" s="3"/>
      <c r="E39" s="3"/>
      <c r="H39" s="3"/>
      <c r="I39" s="3"/>
      <c r="L39" s="3"/>
      <c r="M39" s="3"/>
      <c r="N39" s="3"/>
      <c r="O39" s="3"/>
    </row>
    <row r="40" spans="2:15" ht="12.75">
      <c r="B40" s="39">
        <v>11</v>
      </c>
      <c r="C40" s="14">
        <f t="shared" si="1"/>
        <v>-3.4594316186372978</v>
      </c>
      <c r="D40" s="3"/>
      <c r="E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39">
        <v>32</v>
      </c>
      <c r="C41" s="14">
        <f t="shared" si="1"/>
        <v>-5</v>
      </c>
      <c r="D41" s="3"/>
      <c r="E41" s="3"/>
      <c r="H41" s="3"/>
      <c r="I41" s="3"/>
      <c r="J41" s="3"/>
      <c r="K41" s="3"/>
      <c r="L41" s="3"/>
      <c r="M41" s="3"/>
      <c r="N41" s="3"/>
      <c r="O41" s="3"/>
    </row>
    <row r="42" spans="2:15" ht="12.75">
      <c r="B42" s="39">
        <v>32</v>
      </c>
      <c r="C42" s="14">
        <f t="shared" si="1"/>
        <v>-5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2.75">
      <c r="B43" s="39">
        <v>11</v>
      </c>
      <c r="C43" s="14">
        <f t="shared" si="1"/>
        <v>-3.4594316186372978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9">
        <v>1</v>
      </c>
      <c r="C44" s="14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39">
        <v>11</v>
      </c>
      <c r="C45" s="14">
        <f t="shared" si="1"/>
        <v>-3.4594316186372978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9">
        <v>32</v>
      </c>
      <c r="C46" s="14">
        <f t="shared" si="1"/>
        <v>-5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9">
        <v>1</v>
      </c>
      <c r="C47" s="14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9">
        <v>45</v>
      </c>
      <c r="C48" s="14">
        <f t="shared" si="1"/>
        <v>-5.491853096329675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9">
        <v>45</v>
      </c>
      <c r="C49" s="14">
        <f t="shared" si="1"/>
        <v>-5.491853096329675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2.75">
      <c r="B50" s="39">
        <v>5.6</v>
      </c>
      <c r="C50" s="14">
        <f t="shared" si="1"/>
        <v>-2.485426827170242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2.75">
      <c r="B51" s="39">
        <v>22</v>
      </c>
      <c r="C51" s="14">
        <f t="shared" si="1"/>
        <v>-4.459431618637297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2.75">
      <c r="B52" s="39">
        <v>64</v>
      </c>
      <c r="C52" s="14">
        <f t="shared" si="1"/>
        <v>-6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2.75">
      <c r="B53" s="39">
        <v>45</v>
      </c>
      <c r="C53" s="14">
        <f t="shared" si="1"/>
        <v>-5.491853096329675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9">
        <v>22</v>
      </c>
      <c r="C54" s="14">
        <f t="shared" si="1"/>
        <v>-4.459431618637297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9">
        <v>45</v>
      </c>
      <c r="C55" s="14">
        <f t="shared" si="1"/>
        <v>-5.491853096329675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9">
        <v>16</v>
      </c>
      <c r="C56" s="14">
        <f t="shared" si="1"/>
        <v>-4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9">
        <v>45</v>
      </c>
      <c r="C57" s="14">
        <f t="shared" si="1"/>
        <v>-5.491853096329675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9">
        <v>32</v>
      </c>
      <c r="C58" s="14">
        <f t="shared" si="1"/>
        <v>-5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9">
        <v>5.6</v>
      </c>
      <c r="C59" s="14">
        <f t="shared" si="1"/>
        <v>-2.485426827170242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9">
        <v>8</v>
      </c>
      <c r="C60" s="14">
        <f t="shared" si="1"/>
        <v>-3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9">
        <v>32</v>
      </c>
      <c r="C61" s="14">
        <f t="shared" si="1"/>
        <v>-5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9">
        <v>45</v>
      </c>
      <c r="C62" s="14">
        <f t="shared" si="1"/>
        <v>-5.491853096329675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2.75">
      <c r="B63" s="39">
        <v>4</v>
      </c>
      <c r="C63" s="14">
        <f t="shared" si="1"/>
        <v>-2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2.75">
      <c r="B64" s="39">
        <v>22</v>
      </c>
      <c r="C64" s="14">
        <f t="shared" si="1"/>
        <v>-4.459431618637297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2.75">
      <c r="B65" s="39">
        <v>64</v>
      </c>
      <c r="C65" s="14">
        <f t="shared" si="1"/>
        <v>-6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2.75">
      <c r="B66" s="39">
        <v>22</v>
      </c>
      <c r="C66" s="14">
        <f t="shared" si="1"/>
        <v>-4.459431618637297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2.75">
      <c r="B67" s="39">
        <v>22</v>
      </c>
      <c r="C67" s="14">
        <f t="shared" si="1"/>
        <v>-4.459431618637297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2.75">
      <c r="B68" s="39">
        <v>22</v>
      </c>
      <c r="C68" s="14">
        <f t="shared" si="1"/>
        <v>-4.459431618637297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2.75">
      <c r="B69" s="39">
        <v>16</v>
      </c>
      <c r="C69" s="14">
        <f t="shared" si="1"/>
        <v>-4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39">
        <v>32</v>
      </c>
      <c r="C70" s="14">
        <f t="shared" si="1"/>
        <v>-5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39">
        <v>1</v>
      </c>
      <c r="C71" s="14">
        <f t="shared" si="1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9">
        <v>22</v>
      </c>
      <c r="C72" s="14">
        <f t="shared" si="1"/>
        <v>-4.459431618637297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39">
        <v>1</v>
      </c>
      <c r="C73" s="14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39">
        <v>1</v>
      </c>
      <c r="C74" s="14">
        <f t="shared" si="1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39">
        <v>1</v>
      </c>
      <c r="C75" s="14">
        <f t="shared" si="1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39">
        <v>1</v>
      </c>
      <c r="C76" s="14">
        <f t="shared" si="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>
      <c r="B77" s="39">
        <v>16</v>
      </c>
      <c r="C77" s="14">
        <f t="shared" si="1"/>
        <v>-4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39">
        <v>11</v>
      </c>
      <c r="C78" s="14">
        <f t="shared" si="1"/>
        <v>-3.4594316186372978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39">
        <v>1</v>
      </c>
      <c r="C79" s="14">
        <f t="shared" si="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39">
        <v>11</v>
      </c>
      <c r="C80" s="14">
        <f t="shared" si="1"/>
        <v>-3.4594316186372978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2.75">
      <c r="B81" s="39">
        <v>64</v>
      </c>
      <c r="C81" s="14">
        <f t="shared" si="1"/>
        <v>-6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2.75">
      <c r="B82" s="39">
        <v>22</v>
      </c>
      <c r="C82" s="14">
        <f t="shared" si="1"/>
        <v>-4.459431618637297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2.75">
      <c r="B83" s="39">
        <v>32</v>
      </c>
      <c r="C83" s="14">
        <f t="shared" si="1"/>
        <v>-5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>
      <c r="B84" s="39">
        <v>22</v>
      </c>
      <c r="C84" s="14">
        <f t="shared" si="1"/>
        <v>-4.459431618637297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>
      <c r="B85" s="39">
        <v>22</v>
      </c>
      <c r="C85" s="14">
        <f t="shared" si="1"/>
        <v>-4.459431618637297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2.75">
      <c r="B86" s="39">
        <v>11</v>
      </c>
      <c r="C86" s="14">
        <f aca="true" t="shared" si="2" ref="C86:C119">-LOG(B86,2)</f>
        <v>-3.4594316186372978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2.75">
      <c r="B87" s="39">
        <v>8</v>
      </c>
      <c r="C87" s="14">
        <f t="shared" si="2"/>
        <v>-3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2.75">
      <c r="B88" s="39">
        <v>16</v>
      </c>
      <c r="C88" s="14">
        <f t="shared" si="2"/>
        <v>-4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2.75">
      <c r="B89" s="39">
        <v>16</v>
      </c>
      <c r="C89" s="14">
        <f t="shared" si="2"/>
        <v>-4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2.75">
      <c r="B90" s="39">
        <v>16</v>
      </c>
      <c r="C90" s="14">
        <f t="shared" si="2"/>
        <v>-4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2.75">
      <c r="B91" s="39">
        <v>4</v>
      </c>
      <c r="C91" s="14">
        <f t="shared" si="2"/>
        <v>-2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2.75">
      <c r="B92" s="39">
        <v>1</v>
      </c>
      <c r="C92" s="14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2.75">
      <c r="B93" s="39">
        <v>1</v>
      </c>
      <c r="C93" s="14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2.75">
      <c r="B94" s="39">
        <v>1</v>
      </c>
      <c r="C94" s="14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2.75">
      <c r="B95" s="39">
        <v>1</v>
      </c>
      <c r="C95" s="14">
        <f t="shared" si="2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9">
        <v>1</v>
      </c>
      <c r="C96" s="14">
        <f t="shared" si="2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2.75">
      <c r="B97" s="39">
        <v>22</v>
      </c>
      <c r="C97" s="14">
        <f t="shared" si="2"/>
        <v>-4.459431618637297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2.75">
      <c r="B98" s="39">
        <v>22</v>
      </c>
      <c r="C98" s="14">
        <f t="shared" si="2"/>
        <v>-4.459431618637297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2.75">
      <c r="B99" s="39">
        <v>32</v>
      </c>
      <c r="C99" s="14">
        <f t="shared" si="2"/>
        <v>-5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2.75">
      <c r="B100" s="39">
        <v>1</v>
      </c>
      <c r="C100" s="14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2.75">
      <c r="B101" s="39">
        <v>1</v>
      </c>
      <c r="C101" s="14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39">
        <v>5.6</v>
      </c>
      <c r="C102" s="14">
        <f t="shared" si="2"/>
        <v>-2.485426827170242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>
      <c r="B103" s="39">
        <v>11</v>
      </c>
      <c r="C103" s="14">
        <f t="shared" si="2"/>
        <v>-3.4594316186372978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>
      <c r="B104" s="39">
        <v>22</v>
      </c>
      <c r="C104" s="14">
        <f t="shared" si="2"/>
        <v>-4.459431618637297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>
      <c r="B105" s="39">
        <v>16</v>
      </c>
      <c r="C105" s="14">
        <f t="shared" si="2"/>
        <v>-4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2.75">
      <c r="B106" s="39">
        <v>5.6</v>
      </c>
      <c r="C106" s="14">
        <f t="shared" si="2"/>
        <v>-2.485426827170242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2.75">
      <c r="B107" s="39">
        <v>1</v>
      </c>
      <c r="C107" s="14">
        <f t="shared" si="2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2.75">
      <c r="B108" s="39">
        <v>8</v>
      </c>
      <c r="C108" s="14">
        <f t="shared" si="2"/>
        <v>-3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2.75">
      <c r="B109" s="39">
        <v>5.6</v>
      </c>
      <c r="C109" s="14">
        <f t="shared" si="2"/>
        <v>-2.485426827170242</v>
      </c>
      <c r="D109" s="3"/>
      <c r="F109" s="4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2.75">
      <c r="B110" s="39">
        <v>1</v>
      </c>
      <c r="C110" s="14">
        <f t="shared" si="2"/>
        <v>0</v>
      </c>
      <c r="D110" s="3"/>
      <c r="F110" s="4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2.75">
      <c r="B111" s="39">
        <v>1</v>
      </c>
      <c r="C111" s="14">
        <f t="shared" si="2"/>
        <v>0</v>
      </c>
      <c r="D111" s="3"/>
      <c r="F111" s="4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2.75">
      <c r="B112" s="39">
        <v>1</v>
      </c>
      <c r="C112" s="14">
        <f t="shared" si="2"/>
        <v>0</v>
      </c>
      <c r="D112" s="3"/>
      <c r="F112" s="4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2.75">
      <c r="B113" s="39">
        <v>1</v>
      </c>
      <c r="C113" s="14">
        <f t="shared" si="2"/>
        <v>0</v>
      </c>
      <c r="D113" s="3"/>
      <c r="F113" s="4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>
      <c r="B114" s="39">
        <v>11</v>
      </c>
      <c r="C114" s="14">
        <f t="shared" si="2"/>
        <v>-3.4594316186372978</v>
      </c>
      <c r="D114" s="3"/>
      <c r="F114" s="4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2.75">
      <c r="B115" s="39">
        <v>5.6</v>
      </c>
      <c r="C115" s="14">
        <f t="shared" si="2"/>
        <v>-2.485426827170242</v>
      </c>
      <c r="D115" s="3"/>
      <c r="F115" s="4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2.75">
      <c r="B116" s="39">
        <v>11</v>
      </c>
      <c r="C116" s="14">
        <f t="shared" si="2"/>
        <v>-3.4594316186372978</v>
      </c>
      <c r="D116" s="3"/>
      <c r="F116" s="4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2.75">
      <c r="B117" s="39">
        <v>32</v>
      </c>
      <c r="C117" s="14">
        <f t="shared" si="2"/>
        <v>-5</v>
      </c>
      <c r="D117" s="3"/>
      <c r="F117" s="4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2.75">
      <c r="B118" s="39">
        <v>8</v>
      </c>
      <c r="C118" s="14">
        <f t="shared" si="2"/>
        <v>-3</v>
      </c>
      <c r="D118" s="3"/>
      <c r="F118" s="4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2.75">
      <c r="B119" s="39">
        <v>16</v>
      </c>
      <c r="C119" s="14">
        <f t="shared" si="2"/>
        <v>-4</v>
      </c>
      <c r="D119" s="3"/>
      <c r="F119" s="4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2.75">
      <c r="B120" s="39">
        <v>32</v>
      </c>
      <c r="C120" s="14">
        <f t="shared" si="1"/>
        <v>-5</v>
      </c>
      <c r="D120" s="3"/>
      <c r="F120" s="4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5"/>
      <c r="B121" s="40">
        <v>8</v>
      </c>
      <c r="C121" s="14">
        <f t="shared" si="1"/>
        <v>-3</v>
      </c>
      <c r="D121" s="3"/>
      <c r="F121" s="4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5"/>
      <c r="B122" s="40">
        <v>16</v>
      </c>
      <c r="C122" s="14">
        <f t="shared" si="1"/>
        <v>-4</v>
      </c>
      <c r="D122" s="3"/>
      <c r="F122" s="4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40">
        <v>32</v>
      </c>
      <c r="C123" s="14">
        <f t="shared" si="1"/>
        <v>-5</v>
      </c>
      <c r="D123" s="3"/>
      <c r="F123" s="4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40">
        <v>22</v>
      </c>
      <c r="C124" s="14">
        <f t="shared" si="1"/>
        <v>-4.459431618637297</v>
      </c>
      <c r="D124" s="3"/>
      <c r="F124" s="4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40">
        <v>45</v>
      </c>
      <c r="C125" s="14">
        <f t="shared" si="1"/>
        <v>-5.491853096329675</v>
      </c>
      <c r="D125" s="3"/>
      <c r="F125" s="4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40">
        <v>45</v>
      </c>
      <c r="C126" s="14">
        <f t="shared" si="1"/>
        <v>-5.491853096329675</v>
      </c>
      <c r="D126" s="3"/>
      <c r="F126" s="4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40">
        <v>22</v>
      </c>
      <c r="C127" s="14">
        <f t="shared" si="1"/>
        <v>-4.459431618637297</v>
      </c>
      <c r="D127" s="3"/>
      <c r="F127" s="4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40">
        <v>22</v>
      </c>
      <c r="C128" s="14">
        <f t="shared" si="1"/>
        <v>-4.459431618637297</v>
      </c>
      <c r="D128" s="3"/>
      <c r="F128" s="4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40">
        <v>1</v>
      </c>
      <c r="C129" s="14">
        <f t="shared" si="1"/>
        <v>0</v>
      </c>
      <c r="D129" s="3"/>
      <c r="F129" s="4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40">
        <v>45</v>
      </c>
      <c r="C130" s="14">
        <f t="shared" si="1"/>
        <v>-5.491853096329675</v>
      </c>
      <c r="D130" s="3"/>
      <c r="F130" s="4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40">
        <v>4</v>
      </c>
      <c r="C131" s="14">
        <f t="shared" si="1"/>
        <v>-2</v>
      </c>
      <c r="D131" s="3"/>
      <c r="F131" s="4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40">
        <v>1</v>
      </c>
      <c r="C132" s="14">
        <f t="shared" si="1"/>
        <v>0</v>
      </c>
      <c r="D132" s="3"/>
      <c r="F132" s="4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40">
        <v>1</v>
      </c>
      <c r="C133" s="14">
        <f t="shared" si="1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9" ht="12.75">
      <c r="A151" s="3"/>
      <c r="B151" s="3"/>
      <c r="C151" s="3"/>
      <c r="D151" s="3"/>
      <c r="E151" s="3"/>
      <c r="F151" s="42"/>
      <c r="G151" s="4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42"/>
      <c r="G152" s="4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42"/>
      <c r="G153" s="4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42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42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42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42"/>
      <c r="G157" s="4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42"/>
      <c r="G158" s="4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42"/>
      <c r="G159" s="4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42"/>
      <c r="G160" s="4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42"/>
      <c r="G161" s="4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42"/>
      <c r="G162" s="4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42"/>
      <c r="G163" s="4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42"/>
      <c r="G164" s="4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42"/>
      <c r="G165" s="4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42"/>
      <c r="G166" s="4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42"/>
      <c r="G167" s="4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42"/>
      <c r="G168" s="4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42"/>
      <c r="G169" s="4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42"/>
      <c r="G170" s="4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42"/>
      <c r="G171" s="4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42"/>
      <c r="G172" s="4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42"/>
      <c r="G173" s="4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42"/>
      <c r="G174" s="4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42"/>
      <c r="G175" s="4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42"/>
      <c r="G176" s="4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42"/>
      <c r="G177" s="4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42"/>
      <c r="G178" s="4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42"/>
      <c r="G179" s="4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42"/>
      <c r="G180" s="4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42"/>
      <c r="G181" s="4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42"/>
      <c r="G182" s="4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42"/>
      <c r="G183" s="4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42"/>
      <c r="G184" s="4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42"/>
      <c r="G185" s="4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42"/>
      <c r="G186" s="4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42"/>
      <c r="G187" s="4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42"/>
      <c r="G188" s="4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42"/>
      <c r="G189" s="4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42"/>
      <c r="G190" s="4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42"/>
      <c r="G191" s="4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42"/>
      <c r="G192" s="4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42"/>
      <c r="G193" s="4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42"/>
      <c r="G194" s="4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42"/>
      <c r="G195" s="4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42"/>
      <c r="G196" s="4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42"/>
      <c r="G197" s="4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42"/>
      <c r="G198" s="4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3"/>
      <c r="B199" s="3"/>
      <c r="C199" s="3"/>
      <c r="D199" s="3"/>
      <c r="E199" s="3"/>
      <c r="F199" s="42"/>
      <c r="G199" s="4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3"/>
      <c r="B200" s="3"/>
      <c r="C200" s="3"/>
      <c r="D200" s="3"/>
      <c r="E200" s="3"/>
      <c r="F200" s="42"/>
      <c r="G200" s="4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3"/>
      <c r="B201" s="3"/>
      <c r="C201" s="3"/>
      <c r="D201" s="3"/>
      <c r="E201" s="3"/>
      <c r="F201" s="42"/>
      <c r="G201" s="4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3"/>
      <c r="B202" s="3"/>
      <c r="C202" s="3"/>
      <c r="D202" s="3"/>
      <c r="E202" s="3"/>
      <c r="F202" s="42"/>
      <c r="G202" s="4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3"/>
      <c r="B203" s="3"/>
      <c r="C203" s="3"/>
      <c r="D203" s="3"/>
      <c r="E203" s="3"/>
      <c r="F203" s="42"/>
      <c r="G203" s="4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3"/>
      <c r="B204" s="3"/>
      <c r="C204" s="3"/>
      <c r="D204" s="3"/>
      <c r="E204" s="3"/>
      <c r="F204" s="42"/>
      <c r="G204" s="4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3"/>
      <c r="B205" s="3"/>
      <c r="C205" s="3"/>
      <c r="D205" s="3"/>
      <c r="E205" s="3"/>
      <c r="F205" s="42"/>
      <c r="G205" s="4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3"/>
      <c r="B206" s="3"/>
      <c r="C206" s="3"/>
      <c r="D206" s="3"/>
      <c r="E206" s="3"/>
      <c r="F206" s="42"/>
      <c r="G206" s="4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3"/>
      <c r="B207" s="3"/>
      <c r="C207" s="3"/>
      <c r="D207" s="3"/>
      <c r="E207" s="3"/>
      <c r="F207" s="42"/>
      <c r="G207" s="4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3"/>
      <c r="B208" s="3"/>
      <c r="C208" s="3"/>
      <c r="D208" s="3"/>
      <c r="E208" s="3"/>
      <c r="F208" s="42"/>
      <c r="G208" s="4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3"/>
      <c r="B209" s="3"/>
      <c r="C209" s="3"/>
      <c r="D209" s="3"/>
      <c r="E209" s="3"/>
      <c r="F209" s="42"/>
      <c r="G209" s="4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3"/>
      <c r="B210" s="3"/>
      <c r="C210" s="3"/>
      <c r="D210" s="3"/>
      <c r="E210" s="3"/>
      <c r="F210" s="42"/>
      <c r="G210" s="4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3"/>
      <c r="B211" s="3"/>
      <c r="C211" s="3"/>
      <c r="D211" s="3"/>
      <c r="E211" s="3"/>
      <c r="F211" s="42"/>
      <c r="G211" s="4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3"/>
      <c r="B212" s="3"/>
      <c r="C212" s="3"/>
      <c r="D212" s="3"/>
      <c r="E212" s="3"/>
      <c r="F212" s="42"/>
      <c r="G212" s="4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3"/>
      <c r="B213" s="3"/>
      <c r="C213" s="3"/>
      <c r="D213" s="3"/>
      <c r="E213" s="3"/>
      <c r="F213" s="42"/>
      <c r="G213" s="4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3"/>
      <c r="B214" s="3"/>
      <c r="C214" s="3"/>
      <c r="D214" s="3"/>
      <c r="E214" s="3"/>
      <c r="F214" s="42"/>
      <c r="G214" s="4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3"/>
      <c r="B215" s="3"/>
      <c r="C215" s="3"/>
      <c r="D215" s="3"/>
      <c r="E215" s="3"/>
      <c r="F215" s="42"/>
      <c r="G215" s="4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3"/>
      <c r="B216" s="3"/>
      <c r="C216" s="3"/>
      <c r="D216" s="3"/>
      <c r="E216" s="3"/>
      <c r="F216" s="42"/>
      <c r="G216" s="4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3"/>
      <c r="B217" s="3"/>
      <c r="C217" s="3"/>
      <c r="D217" s="3"/>
      <c r="E217" s="3"/>
      <c r="F217" s="42"/>
      <c r="G217" s="4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3"/>
      <c r="B218" s="3"/>
      <c r="C218" s="3"/>
      <c r="D218" s="3"/>
      <c r="E218" s="3"/>
      <c r="F218" s="42"/>
      <c r="G218" s="4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3"/>
      <c r="B219" s="3"/>
      <c r="C219" s="3"/>
      <c r="D219" s="3"/>
      <c r="E219" s="3"/>
      <c r="F219" s="42"/>
      <c r="G219" s="4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42"/>
      <c r="G220" s="4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42"/>
      <c r="G221" s="4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3"/>
      <c r="B222" s="3"/>
      <c r="C222" s="3"/>
      <c r="D222" s="3"/>
      <c r="E222" s="3"/>
      <c r="F222" s="42"/>
      <c r="G222" s="4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3"/>
      <c r="B223" s="3"/>
      <c r="C223" s="3"/>
      <c r="D223" s="3"/>
      <c r="E223" s="3"/>
      <c r="F223" s="42"/>
      <c r="G223" s="4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3"/>
      <c r="B224" s="3"/>
      <c r="C224" s="3"/>
      <c r="D224" s="3"/>
      <c r="E224" s="3"/>
      <c r="F224" s="42"/>
      <c r="G224" s="4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3"/>
      <c r="B225" s="3"/>
      <c r="C225" s="3"/>
      <c r="D225" s="3"/>
      <c r="E225" s="3"/>
      <c r="F225" s="42"/>
      <c r="G225" s="4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3"/>
      <c r="B226" s="3"/>
      <c r="C226" s="3"/>
      <c r="D226" s="3"/>
      <c r="E226" s="3"/>
      <c r="F226" s="42"/>
      <c r="G226" s="4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3"/>
      <c r="B227" s="3"/>
      <c r="C227" s="3"/>
      <c r="D227" s="3"/>
      <c r="E227" s="3"/>
      <c r="F227" s="42"/>
      <c r="G227" s="4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3"/>
      <c r="B228" s="3"/>
      <c r="C228" s="3"/>
      <c r="D228" s="3"/>
      <c r="E228" s="3"/>
      <c r="F228" s="42"/>
      <c r="G228" s="4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3"/>
      <c r="B229" s="3"/>
      <c r="C229" s="3"/>
      <c r="D229" s="3"/>
      <c r="E229" s="3"/>
      <c r="F229" s="42"/>
      <c r="G229" s="4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3"/>
      <c r="B230" s="3"/>
      <c r="C230" s="3"/>
      <c r="D230" s="3"/>
      <c r="E230" s="3"/>
      <c r="F230" s="42"/>
      <c r="G230" s="4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3"/>
      <c r="B231" s="3"/>
      <c r="C231" s="3"/>
      <c r="D231" s="3"/>
      <c r="E231" s="3"/>
      <c r="F231" s="42"/>
      <c r="G231" s="4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3"/>
      <c r="B232" s="3"/>
      <c r="C232" s="3"/>
      <c r="D232" s="3"/>
      <c r="E232" s="3"/>
      <c r="F232" s="42"/>
      <c r="G232" s="4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3"/>
      <c r="B233" s="3"/>
      <c r="C233" s="3"/>
      <c r="D233" s="3"/>
      <c r="E233" s="3"/>
      <c r="F233" s="42"/>
      <c r="G233" s="4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3"/>
      <c r="B234" s="3"/>
      <c r="C234" s="3"/>
      <c r="D234" s="3"/>
      <c r="E234" s="3"/>
      <c r="F234" s="42"/>
      <c r="G234" s="4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3"/>
      <c r="B235" s="3"/>
      <c r="C235" s="3"/>
      <c r="D235" s="3"/>
      <c r="E235" s="3"/>
      <c r="F235" s="42"/>
      <c r="G235" s="4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3"/>
      <c r="B236" s="3"/>
      <c r="C236" s="3"/>
      <c r="D236" s="3"/>
      <c r="E236" s="3"/>
      <c r="F236" s="42"/>
      <c r="G236" s="4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3"/>
      <c r="B237" s="3"/>
      <c r="C237" s="3"/>
      <c r="D237" s="3"/>
      <c r="E237" s="3"/>
      <c r="F237" s="42"/>
      <c r="G237" s="4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3"/>
      <c r="B238" s="3"/>
      <c r="C238" s="3"/>
      <c r="D238" s="3"/>
      <c r="E238" s="3"/>
      <c r="F238" s="42"/>
      <c r="G238" s="4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3"/>
      <c r="B239" s="3"/>
      <c r="C239" s="3"/>
      <c r="D239" s="3"/>
      <c r="E239" s="3"/>
      <c r="F239" s="42"/>
      <c r="G239" s="4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3"/>
      <c r="B240" s="3"/>
      <c r="C240" s="3"/>
      <c r="D240" s="3"/>
      <c r="E240" s="3"/>
      <c r="F240" s="42"/>
      <c r="G240" s="4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3"/>
      <c r="B241" s="3"/>
      <c r="C241" s="3"/>
      <c r="D241" s="3"/>
      <c r="E241" s="3"/>
      <c r="F241" s="42"/>
      <c r="G241" s="4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3"/>
      <c r="B242" s="3"/>
      <c r="C242" s="3"/>
      <c r="D242" s="3"/>
      <c r="E242" s="3"/>
      <c r="F242" s="42"/>
      <c r="G242" s="4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3"/>
      <c r="B243" s="3"/>
      <c r="C243" s="3"/>
      <c r="D243" s="3"/>
      <c r="E243" s="3"/>
      <c r="F243" s="42"/>
      <c r="G243" s="4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3"/>
      <c r="B244" s="3"/>
      <c r="C244" s="3"/>
      <c r="D244" s="3"/>
      <c r="E244" s="3"/>
      <c r="F244" s="42"/>
      <c r="G244" s="4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3"/>
      <c r="B245" s="3"/>
      <c r="C245" s="3"/>
      <c r="D245" s="3"/>
      <c r="E245" s="3"/>
      <c r="F245" s="42"/>
      <c r="G245" s="4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3"/>
      <c r="B246" s="3"/>
      <c r="C246" s="3"/>
      <c r="D246" s="3"/>
      <c r="E246" s="3"/>
      <c r="F246" s="42"/>
      <c r="G246" s="4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3"/>
      <c r="B247" s="3"/>
      <c r="C247" s="3"/>
      <c r="D247" s="3"/>
      <c r="E247" s="3"/>
      <c r="F247" s="42"/>
      <c r="G247" s="4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3"/>
      <c r="B248" s="3"/>
      <c r="C248" s="3"/>
      <c r="D248" s="3"/>
      <c r="E248" s="3"/>
      <c r="F248" s="42"/>
      <c r="G248" s="4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3"/>
      <c r="B249" s="3"/>
      <c r="C249" s="3"/>
      <c r="D249" s="3"/>
      <c r="E249" s="3"/>
      <c r="F249" s="42"/>
      <c r="G249" s="4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3"/>
      <c r="B250" s="3"/>
      <c r="C250" s="3"/>
      <c r="D250" s="3"/>
      <c r="E250" s="3"/>
      <c r="F250" s="42"/>
      <c r="G250" s="4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3"/>
      <c r="B251" s="3"/>
      <c r="C251" s="3"/>
      <c r="D251" s="3"/>
      <c r="E251" s="3"/>
      <c r="F251" s="42"/>
      <c r="G251" s="4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3"/>
      <c r="B252" s="3"/>
      <c r="C252" s="3"/>
      <c r="D252" s="3"/>
      <c r="E252" s="3"/>
      <c r="F252" s="42"/>
      <c r="G252" s="4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3"/>
      <c r="B253" s="3"/>
      <c r="C253" s="3"/>
      <c r="D253" s="3"/>
      <c r="E253" s="3"/>
      <c r="F253" s="42"/>
      <c r="G253" s="4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3"/>
      <c r="B254" s="3"/>
      <c r="C254" s="3"/>
      <c r="D254" s="3"/>
      <c r="E254" s="3"/>
      <c r="F254" s="42"/>
      <c r="G254" s="4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3"/>
      <c r="B255" s="3"/>
      <c r="C255" s="3"/>
      <c r="D255" s="3"/>
      <c r="E255" s="3"/>
      <c r="F255" s="42"/>
      <c r="G255" s="4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3"/>
      <c r="B256" s="3"/>
      <c r="C256" s="3"/>
      <c r="D256" s="3"/>
      <c r="E256" s="3"/>
      <c r="F256" s="42"/>
      <c r="G256" s="4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3"/>
      <c r="B257" s="3"/>
      <c r="C257" s="3"/>
      <c r="D257" s="3"/>
      <c r="E257" s="3"/>
      <c r="F257" s="42"/>
      <c r="G257" s="4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3"/>
      <c r="B258" s="3"/>
      <c r="C258" s="3"/>
      <c r="D258" s="3"/>
      <c r="E258" s="3"/>
      <c r="F258" s="42"/>
      <c r="G258" s="4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3"/>
      <c r="B259" s="3"/>
      <c r="C259" s="3"/>
      <c r="D259" s="3"/>
      <c r="E259" s="3"/>
      <c r="F259" s="42"/>
      <c r="G259" s="4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3"/>
      <c r="B260" s="3"/>
      <c r="C260" s="3"/>
      <c r="D260" s="3"/>
      <c r="E260" s="3"/>
      <c r="F260" s="42"/>
      <c r="G260" s="4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3"/>
      <c r="B261" s="3"/>
      <c r="C261" s="3"/>
      <c r="D261" s="3"/>
      <c r="E261" s="3"/>
      <c r="F261" s="42"/>
      <c r="G261" s="4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3"/>
      <c r="B262" s="3"/>
      <c r="C262" s="3"/>
      <c r="D262" s="3"/>
      <c r="E262" s="3"/>
      <c r="F262" s="42"/>
      <c r="G262" s="4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3"/>
      <c r="B263" s="3"/>
      <c r="C263" s="3"/>
      <c r="D263" s="3"/>
      <c r="E263" s="3"/>
      <c r="F263" s="42"/>
      <c r="G263" s="4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3"/>
      <c r="B264" s="3"/>
      <c r="C264" s="3"/>
      <c r="D264" s="3"/>
      <c r="E264" s="3"/>
      <c r="F264" s="42"/>
      <c r="G264" s="4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3"/>
      <c r="B265" s="3"/>
      <c r="C265" s="3"/>
      <c r="D265" s="3"/>
      <c r="E265" s="3"/>
      <c r="F265" s="42"/>
      <c r="G265" s="4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3"/>
      <c r="B266" s="3"/>
      <c r="C266" s="3"/>
      <c r="D266" s="3"/>
      <c r="E266" s="3"/>
      <c r="F266" s="42"/>
      <c r="G266" s="4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42"/>
      <c r="G267" s="4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42"/>
      <c r="G268" s="4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3"/>
      <c r="B269" s="3"/>
      <c r="C269" s="3"/>
      <c r="D269" s="3"/>
      <c r="E269" s="3"/>
      <c r="F269" s="42"/>
      <c r="G269" s="4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3"/>
      <c r="B270" s="3"/>
      <c r="C270" s="3"/>
      <c r="D270" s="3"/>
      <c r="E270" s="3"/>
      <c r="F270" s="42"/>
      <c r="G270" s="4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3"/>
      <c r="B271" s="3"/>
      <c r="C271" s="3"/>
      <c r="D271" s="3"/>
      <c r="E271" s="3"/>
      <c r="F271" s="42"/>
      <c r="G271" s="4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3"/>
      <c r="B272" s="3"/>
      <c r="C272" s="3"/>
      <c r="D272" s="3"/>
      <c r="E272" s="3"/>
      <c r="F272" s="42"/>
      <c r="G272" s="4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3"/>
      <c r="B273" s="3"/>
      <c r="C273" s="3"/>
      <c r="D273" s="3"/>
      <c r="E273" s="3"/>
      <c r="F273" s="42"/>
      <c r="G273" s="4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3"/>
      <c r="B274" s="3"/>
      <c r="C274" s="3"/>
      <c r="D274" s="3"/>
      <c r="E274" s="3"/>
      <c r="F274" s="42"/>
      <c r="G274" s="4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3"/>
      <c r="B275" s="3"/>
      <c r="C275" s="3"/>
      <c r="D275" s="3"/>
      <c r="E275" s="3"/>
      <c r="F275" s="42"/>
      <c r="G275" s="4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3"/>
      <c r="B276" s="3"/>
      <c r="C276" s="3"/>
      <c r="D276" s="3"/>
      <c r="E276" s="3"/>
      <c r="F276" s="42"/>
      <c r="G276" s="4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3"/>
      <c r="B277" s="3"/>
      <c r="C277" s="3"/>
      <c r="D277" s="3"/>
      <c r="E277" s="3"/>
      <c r="F277" s="42"/>
      <c r="G277" s="4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3"/>
      <c r="B278" s="3"/>
      <c r="C278" s="3"/>
      <c r="D278" s="3"/>
      <c r="E278" s="3"/>
      <c r="F278" s="42"/>
      <c r="G278" s="4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3"/>
      <c r="B279" s="3"/>
      <c r="C279" s="3"/>
      <c r="D279" s="3"/>
      <c r="E279" s="3"/>
      <c r="F279" s="42"/>
      <c r="G279" s="4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3"/>
      <c r="B280" s="3"/>
      <c r="C280" s="3"/>
      <c r="D280" s="3"/>
      <c r="E280" s="3"/>
      <c r="F280" s="42"/>
      <c r="G280" s="4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3"/>
      <c r="B281" s="3"/>
      <c r="C281" s="3"/>
      <c r="D281" s="3"/>
      <c r="E281" s="3"/>
      <c r="F281" s="42"/>
      <c r="G281" s="4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3"/>
      <c r="B282" s="3"/>
      <c r="C282" s="3"/>
      <c r="D282" s="3"/>
      <c r="E282" s="3"/>
      <c r="F282" s="42"/>
      <c r="G282" s="4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3"/>
      <c r="B283" s="3"/>
      <c r="C283" s="3"/>
      <c r="D283" s="3"/>
      <c r="E283" s="3"/>
      <c r="F283" s="42"/>
      <c r="G283" s="4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3"/>
      <c r="B284" s="3"/>
      <c r="C284" s="3"/>
      <c r="D284" s="3"/>
      <c r="E284" s="3"/>
      <c r="F284" s="42"/>
      <c r="G284" s="4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3"/>
      <c r="B285" s="3"/>
      <c r="C285" s="3"/>
      <c r="D285" s="3"/>
      <c r="E285" s="3"/>
      <c r="F285" s="42"/>
      <c r="G285" s="4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3"/>
      <c r="B286" s="3"/>
      <c r="C286" s="3"/>
      <c r="D286" s="3"/>
      <c r="E286" s="3"/>
      <c r="F286" s="42"/>
      <c r="G286" s="4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3"/>
      <c r="B287" s="3"/>
      <c r="C287" s="3"/>
      <c r="D287" s="3"/>
      <c r="E287" s="3"/>
      <c r="F287" s="42"/>
      <c r="G287" s="4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3"/>
      <c r="B288" s="3"/>
      <c r="C288" s="3"/>
      <c r="D288" s="3"/>
      <c r="E288" s="3"/>
      <c r="F288" s="42"/>
      <c r="G288" s="4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3"/>
      <c r="B289" s="3"/>
      <c r="C289" s="3"/>
      <c r="D289" s="3"/>
      <c r="E289" s="3"/>
      <c r="F289" s="42"/>
      <c r="G289" s="4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3"/>
      <c r="B290" s="3"/>
      <c r="C290" s="3"/>
      <c r="D290" s="3"/>
      <c r="E290" s="3"/>
      <c r="F290" s="42"/>
      <c r="G290" s="4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3"/>
      <c r="B291" s="3"/>
      <c r="C291" s="3"/>
      <c r="D291" s="3"/>
      <c r="E291" s="3"/>
      <c r="F291" s="42"/>
      <c r="G291" s="4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3"/>
      <c r="B292" s="3"/>
      <c r="C292" s="3"/>
      <c r="D292" s="3"/>
      <c r="E292" s="3"/>
      <c r="F292" s="42"/>
      <c r="G292" s="4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3"/>
      <c r="B293" s="3"/>
      <c r="C293" s="3"/>
      <c r="D293" s="3"/>
      <c r="E293" s="3"/>
      <c r="F293" s="42"/>
      <c r="G293" s="4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3"/>
      <c r="B294" s="3"/>
      <c r="C294" s="3"/>
      <c r="D294" s="3"/>
      <c r="E294" s="3"/>
      <c r="F294" s="42"/>
      <c r="G294" s="4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3"/>
      <c r="B295" s="3"/>
      <c r="C295" s="3"/>
      <c r="D295" s="3"/>
      <c r="E295" s="3"/>
      <c r="F295" s="42"/>
      <c r="G295" s="4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3"/>
      <c r="B296" s="3"/>
      <c r="C296" s="3"/>
      <c r="D296" s="3"/>
      <c r="E296" s="3"/>
      <c r="F296" s="42"/>
      <c r="G296" s="4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3"/>
      <c r="B297" s="3"/>
      <c r="C297" s="3"/>
      <c r="D297" s="3"/>
      <c r="E297" s="3"/>
      <c r="F297" s="42"/>
      <c r="G297" s="4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3"/>
      <c r="B298" s="3"/>
      <c r="C298" s="3"/>
      <c r="D298" s="3"/>
      <c r="E298" s="3"/>
      <c r="F298" s="42"/>
      <c r="G298" s="4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3"/>
      <c r="B299" s="3"/>
      <c r="C299" s="3"/>
      <c r="D299" s="3"/>
      <c r="E299" s="3"/>
      <c r="F299" s="42"/>
      <c r="G299" s="4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3"/>
      <c r="B300" s="3"/>
      <c r="C300" s="3"/>
      <c r="D300" s="3"/>
      <c r="E300" s="3"/>
      <c r="F300" s="42"/>
      <c r="G300" s="4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3"/>
      <c r="B301" s="3"/>
      <c r="C301" s="3"/>
      <c r="D301" s="3"/>
      <c r="E301" s="3"/>
      <c r="F301" s="42"/>
      <c r="G301" s="4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3"/>
      <c r="B302" s="3"/>
      <c r="C302" s="3"/>
      <c r="D302" s="3"/>
      <c r="E302" s="3"/>
      <c r="F302" s="42"/>
      <c r="G302" s="4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3"/>
      <c r="C303" s="3"/>
      <c r="D303" s="3"/>
      <c r="E303" s="3"/>
      <c r="F303" s="42"/>
      <c r="G303" s="4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3"/>
      <c r="B304" s="3"/>
      <c r="C304" s="3"/>
      <c r="D304" s="3"/>
      <c r="E304" s="3"/>
      <c r="F304" s="42"/>
      <c r="G304" s="4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3"/>
      <c r="B305" s="3"/>
      <c r="C305" s="3"/>
      <c r="D305" s="3"/>
      <c r="E305" s="3"/>
      <c r="F305" s="42"/>
      <c r="G305" s="4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3"/>
      <c r="B306" s="3"/>
      <c r="C306" s="3"/>
      <c r="D306" s="3"/>
      <c r="E306" s="3"/>
      <c r="F306" s="42"/>
      <c r="G306" s="4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3"/>
      <c r="B307" s="3"/>
      <c r="C307" s="3"/>
      <c r="D307" s="3"/>
      <c r="E307" s="3"/>
      <c r="F307" s="42"/>
      <c r="G307" s="4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3"/>
      <c r="B308" s="3"/>
      <c r="C308" s="3"/>
      <c r="D308" s="3"/>
      <c r="E308" s="3"/>
      <c r="F308" s="42"/>
      <c r="G308" s="4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3"/>
      <c r="B309" s="3"/>
      <c r="C309" s="3"/>
      <c r="D309" s="3"/>
      <c r="E309" s="3"/>
      <c r="F309" s="42"/>
      <c r="G309" s="4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3"/>
      <c r="B310" s="3"/>
      <c r="C310" s="3"/>
      <c r="D310" s="3"/>
      <c r="E310" s="3"/>
      <c r="F310" s="42"/>
      <c r="G310" s="4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3"/>
      <c r="B311" s="3"/>
      <c r="C311" s="3"/>
      <c r="D311" s="3"/>
      <c r="E311" s="3"/>
      <c r="F311" s="42"/>
      <c r="G311" s="4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3"/>
      <c r="B312" s="3"/>
      <c r="C312" s="3"/>
      <c r="D312" s="3"/>
      <c r="E312" s="3"/>
      <c r="F312" s="42"/>
      <c r="G312" s="4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3"/>
      <c r="B313" s="3"/>
      <c r="C313" s="3"/>
      <c r="D313" s="3"/>
      <c r="E313" s="3"/>
      <c r="F313" s="42"/>
      <c r="G313" s="4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42"/>
      <c r="G314" s="4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42"/>
      <c r="G315" s="4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3"/>
      <c r="B316" s="3"/>
      <c r="C316" s="3"/>
      <c r="D316" s="3"/>
      <c r="E316" s="3"/>
      <c r="F316" s="42"/>
      <c r="G316" s="4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3"/>
      <c r="B317" s="3"/>
      <c r="C317" s="3"/>
      <c r="D317" s="3"/>
      <c r="E317" s="3"/>
      <c r="F317" s="42"/>
      <c r="G317" s="4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3"/>
      <c r="B318" s="3"/>
      <c r="C318" s="3"/>
      <c r="D318" s="3"/>
      <c r="E318" s="3"/>
      <c r="F318" s="42"/>
      <c r="G318" s="4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3"/>
      <c r="B319" s="3"/>
      <c r="C319" s="3"/>
      <c r="D319" s="3"/>
      <c r="E319" s="3"/>
      <c r="F319" s="42"/>
      <c r="G319" s="4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3"/>
      <c r="B320" s="3"/>
      <c r="C320" s="3"/>
      <c r="D320" s="3"/>
      <c r="E320" s="3"/>
      <c r="F320" s="42"/>
      <c r="G320" s="4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3"/>
      <c r="B321" s="3"/>
      <c r="C321" s="3"/>
      <c r="D321" s="3"/>
      <c r="E321" s="3"/>
      <c r="F321" s="42"/>
      <c r="G321" s="4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3"/>
      <c r="B322" s="3"/>
      <c r="C322" s="3"/>
      <c r="D322" s="3"/>
      <c r="E322" s="3"/>
      <c r="F322" s="42"/>
      <c r="G322" s="4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3"/>
      <c r="B323" s="3"/>
      <c r="C323" s="3"/>
      <c r="D323" s="3"/>
      <c r="E323" s="3"/>
      <c r="F323" s="42"/>
      <c r="G323" s="4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3"/>
      <c r="B324" s="3"/>
      <c r="C324" s="3"/>
      <c r="D324" s="3"/>
      <c r="E324" s="3"/>
      <c r="F324" s="42"/>
      <c r="G324" s="4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3"/>
      <c r="B325" s="3"/>
      <c r="C325" s="3"/>
      <c r="D325" s="3"/>
      <c r="E325" s="3"/>
      <c r="F325" s="42"/>
      <c r="G325" s="4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3"/>
      <c r="B326" s="3"/>
      <c r="C326" s="3"/>
      <c r="D326" s="3"/>
      <c r="E326" s="3"/>
      <c r="F326" s="42"/>
      <c r="G326" s="4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3"/>
      <c r="B327" s="3"/>
      <c r="C327" s="3"/>
      <c r="D327" s="3"/>
      <c r="E327" s="3"/>
      <c r="F327" s="42"/>
      <c r="G327" s="4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3"/>
      <c r="B328" s="3"/>
      <c r="C328" s="3"/>
      <c r="D328" s="3"/>
      <c r="E328" s="3"/>
      <c r="F328" s="42"/>
      <c r="G328" s="4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3"/>
      <c r="B329" s="3"/>
      <c r="C329" s="3"/>
      <c r="D329" s="3"/>
      <c r="E329" s="3"/>
      <c r="F329" s="42"/>
      <c r="G329" s="4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3"/>
      <c r="B330" s="3"/>
      <c r="C330" s="3"/>
      <c r="D330" s="3"/>
      <c r="E330" s="3"/>
      <c r="F330" s="42"/>
      <c r="G330" s="4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3"/>
      <c r="B331" s="3"/>
      <c r="C331" s="3"/>
      <c r="D331" s="3"/>
      <c r="E331" s="3"/>
      <c r="F331" s="42"/>
      <c r="G331" s="4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3"/>
      <c r="B332" s="3"/>
      <c r="C332" s="3"/>
      <c r="D332" s="3"/>
      <c r="E332" s="3"/>
      <c r="F332" s="42"/>
      <c r="G332" s="4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3"/>
      <c r="B333" s="3"/>
      <c r="C333" s="3"/>
      <c r="D333" s="3"/>
      <c r="E333" s="3"/>
      <c r="F333" s="42"/>
      <c r="G333" s="4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3"/>
      <c r="B334" s="3"/>
      <c r="C334" s="3"/>
      <c r="D334" s="3"/>
      <c r="E334" s="3"/>
      <c r="F334" s="42"/>
      <c r="G334" s="4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3"/>
      <c r="B335" s="3"/>
      <c r="C335" s="3"/>
      <c r="D335" s="3"/>
      <c r="E335" s="3"/>
      <c r="F335" s="42"/>
      <c r="G335" s="4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3"/>
      <c r="B336" s="3"/>
      <c r="C336" s="3"/>
      <c r="D336" s="3"/>
      <c r="E336" s="3"/>
      <c r="F336" s="42"/>
      <c r="G336" s="4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3"/>
      <c r="B337" s="3"/>
      <c r="C337" s="3"/>
      <c r="D337" s="3"/>
      <c r="E337" s="3"/>
      <c r="F337" s="42"/>
      <c r="G337" s="4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3"/>
      <c r="B338" s="3"/>
      <c r="C338" s="3"/>
      <c r="D338" s="3"/>
      <c r="E338" s="3"/>
      <c r="F338" s="42"/>
      <c r="G338" s="4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3"/>
      <c r="B339" s="3"/>
      <c r="C339" s="3"/>
      <c r="D339" s="3"/>
      <c r="E339" s="3"/>
      <c r="F339" s="42"/>
      <c r="G339" s="4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3"/>
      <c r="B340" s="3"/>
      <c r="C340" s="3"/>
      <c r="D340" s="3"/>
      <c r="E340" s="3"/>
      <c r="F340" s="42"/>
      <c r="G340" s="4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3"/>
      <c r="B341" s="3"/>
      <c r="C341" s="3"/>
      <c r="D341" s="3"/>
      <c r="E341" s="3"/>
      <c r="F341" s="42"/>
      <c r="G341" s="4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3"/>
      <c r="B342" s="3"/>
      <c r="C342" s="3"/>
      <c r="D342" s="3"/>
      <c r="E342" s="3"/>
      <c r="F342" s="42"/>
      <c r="G342" s="4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3"/>
      <c r="B343" s="3"/>
      <c r="C343" s="3"/>
      <c r="D343" s="3"/>
      <c r="E343" s="3"/>
      <c r="F343" s="42"/>
      <c r="G343" s="4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3"/>
      <c r="B344" s="3"/>
      <c r="C344" s="3"/>
      <c r="D344" s="3"/>
      <c r="E344" s="3"/>
      <c r="F344" s="42"/>
      <c r="G344" s="4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3"/>
      <c r="B345" s="3"/>
      <c r="C345" s="3"/>
      <c r="D345" s="3"/>
      <c r="E345" s="3"/>
      <c r="F345" s="42"/>
      <c r="G345" s="4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3"/>
      <c r="B346" s="3"/>
      <c r="C346" s="3"/>
      <c r="D346" s="3"/>
      <c r="E346" s="3"/>
      <c r="F346" s="42"/>
      <c r="G346" s="4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3"/>
      <c r="B347" s="3"/>
      <c r="C347" s="3"/>
      <c r="D347" s="3"/>
      <c r="E347" s="3"/>
      <c r="F347" s="42"/>
      <c r="G347" s="4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3"/>
      <c r="B348" s="3"/>
      <c r="C348" s="3"/>
      <c r="D348" s="3"/>
      <c r="E348" s="3"/>
      <c r="F348" s="42"/>
      <c r="G348" s="4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3"/>
      <c r="B349" s="3"/>
      <c r="C349" s="3"/>
      <c r="D349" s="3"/>
      <c r="E349" s="3"/>
      <c r="F349" s="42"/>
      <c r="G349" s="4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3"/>
      <c r="B350" s="3"/>
      <c r="C350" s="3"/>
      <c r="D350" s="3"/>
      <c r="E350" s="3"/>
      <c r="F350" s="42"/>
      <c r="G350" s="4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3"/>
      <c r="B351" s="3"/>
      <c r="C351" s="3"/>
      <c r="D351" s="3"/>
      <c r="E351" s="3"/>
      <c r="F351" s="42"/>
      <c r="G351" s="4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3"/>
      <c r="B352" s="3"/>
      <c r="C352" s="3"/>
      <c r="D352" s="3"/>
      <c r="E352" s="3"/>
      <c r="F352" s="42"/>
      <c r="G352" s="4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3"/>
      <c r="B353" s="3"/>
      <c r="C353" s="3"/>
      <c r="D353" s="3"/>
      <c r="E353" s="3"/>
      <c r="F353" s="42"/>
      <c r="G353" s="4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3"/>
      <c r="B354" s="3"/>
      <c r="C354" s="3"/>
      <c r="D354" s="3"/>
      <c r="E354" s="3"/>
      <c r="F354" s="42"/>
      <c r="G354" s="4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42"/>
      <c r="G355" s="4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42"/>
      <c r="G356" s="4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3"/>
      <c r="B357" s="3"/>
      <c r="C357" s="3"/>
      <c r="D357" s="3"/>
      <c r="E357" s="3"/>
      <c r="F357" s="42"/>
      <c r="G357" s="4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3"/>
      <c r="B358" s="3"/>
      <c r="C358" s="3"/>
      <c r="D358" s="3"/>
      <c r="E358" s="3"/>
      <c r="F358" s="42"/>
      <c r="G358" s="4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3"/>
      <c r="B359" s="3"/>
      <c r="C359" s="3"/>
      <c r="D359" s="3"/>
      <c r="E359" s="3"/>
      <c r="F359" s="42"/>
      <c r="G359" s="4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3"/>
      <c r="B360" s="3"/>
      <c r="C360" s="3"/>
      <c r="D360" s="3"/>
      <c r="E360" s="3"/>
      <c r="F360" s="42"/>
      <c r="G360" s="4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3"/>
      <c r="B361" s="3"/>
      <c r="C361" s="3"/>
      <c r="D361" s="3"/>
      <c r="E361" s="3"/>
      <c r="F361" s="42"/>
      <c r="G361" s="4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3"/>
      <c r="B362" s="3"/>
      <c r="C362" s="3"/>
      <c r="D362" s="3"/>
      <c r="E362" s="3"/>
      <c r="F362" s="42"/>
      <c r="G362" s="4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3"/>
      <c r="B363" s="3"/>
      <c r="C363" s="3"/>
      <c r="D363" s="3"/>
      <c r="E363" s="3"/>
      <c r="F363" s="42"/>
      <c r="G363" s="4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3"/>
      <c r="B364" s="3"/>
      <c r="C364" s="3"/>
      <c r="D364" s="3"/>
      <c r="E364" s="3"/>
      <c r="F364" s="42"/>
      <c r="G364" s="4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3"/>
      <c r="B365" s="3"/>
      <c r="C365" s="3"/>
      <c r="D365" s="3"/>
      <c r="E365" s="3"/>
      <c r="F365" s="42"/>
      <c r="G365" s="4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3"/>
      <c r="B366" s="3"/>
      <c r="C366" s="3"/>
      <c r="D366" s="3"/>
      <c r="E366" s="3"/>
      <c r="F366" s="42"/>
      <c r="G366" s="4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3"/>
      <c r="B367" s="3"/>
      <c r="C367" s="3"/>
      <c r="D367" s="3"/>
      <c r="E367" s="3"/>
      <c r="F367" s="42"/>
      <c r="G367" s="4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3"/>
      <c r="B368" s="3"/>
      <c r="C368" s="3"/>
      <c r="D368" s="3"/>
      <c r="E368" s="3"/>
      <c r="F368" s="42"/>
      <c r="G368" s="4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3"/>
      <c r="B369" s="3"/>
      <c r="C369" s="3"/>
      <c r="D369" s="3"/>
      <c r="E369" s="3"/>
      <c r="F369" s="42"/>
      <c r="G369" s="4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3"/>
      <c r="B370" s="3"/>
      <c r="C370" s="3"/>
      <c r="D370" s="3"/>
      <c r="E370" s="3"/>
      <c r="F370" s="42"/>
      <c r="G370" s="4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3"/>
      <c r="B371" s="3"/>
      <c r="C371" s="3"/>
      <c r="D371" s="3"/>
      <c r="E371" s="3"/>
      <c r="F371" s="42"/>
      <c r="G371" s="4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3"/>
      <c r="B372" s="3"/>
      <c r="C372" s="3"/>
      <c r="D372" s="3"/>
      <c r="E372" s="3"/>
      <c r="F372" s="42"/>
      <c r="G372" s="4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3"/>
      <c r="B373" s="3"/>
      <c r="C373" s="3"/>
      <c r="D373" s="3"/>
      <c r="E373" s="3"/>
      <c r="F373" s="42"/>
      <c r="G373" s="4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3"/>
      <c r="B374" s="3"/>
      <c r="C374" s="3"/>
      <c r="D374" s="3"/>
      <c r="E374" s="3"/>
      <c r="F374" s="42"/>
      <c r="G374" s="4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3"/>
      <c r="B375" s="3"/>
      <c r="C375" s="3"/>
      <c r="D375" s="3"/>
      <c r="E375" s="3"/>
      <c r="F375" s="42"/>
      <c r="G375" s="4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3"/>
      <c r="B376" s="3"/>
      <c r="C376" s="3"/>
      <c r="D376" s="3"/>
      <c r="E376" s="3"/>
      <c r="F376" s="42"/>
      <c r="G376" s="4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3"/>
      <c r="B377" s="3"/>
      <c r="C377" s="3"/>
      <c r="D377" s="3"/>
      <c r="E377" s="3"/>
      <c r="F377" s="42"/>
      <c r="G377" s="4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3"/>
      <c r="B378" s="3"/>
      <c r="C378" s="3"/>
      <c r="D378" s="3"/>
      <c r="E378" s="3"/>
      <c r="F378" s="42"/>
      <c r="G378" s="4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3"/>
      <c r="B379" s="3"/>
      <c r="C379" s="3"/>
      <c r="D379" s="3"/>
      <c r="E379" s="3"/>
      <c r="F379" s="42"/>
      <c r="G379" s="4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3"/>
      <c r="B380" s="3"/>
      <c r="C380" s="3"/>
      <c r="D380" s="3"/>
      <c r="E380" s="3"/>
      <c r="F380" s="42"/>
      <c r="G380" s="4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3"/>
      <c r="B381" s="3"/>
      <c r="C381" s="3"/>
      <c r="D381" s="3"/>
      <c r="E381" s="3"/>
      <c r="F381" s="42"/>
      <c r="G381" s="4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3"/>
      <c r="B382" s="3"/>
      <c r="C382" s="3"/>
      <c r="D382" s="3"/>
      <c r="E382" s="3"/>
      <c r="F382" s="42"/>
      <c r="G382" s="4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3"/>
      <c r="B383" s="3"/>
      <c r="C383" s="3"/>
      <c r="D383" s="3"/>
      <c r="E383" s="3"/>
      <c r="F383" s="42"/>
      <c r="G383" s="4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3"/>
      <c r="B384" s="3"/>
      <c r="C384" s="3"/>
      <c r="D384" s="3"/>
      <c r="E384" s="3"/>
      <c r="F384" s="42"/>
      <c r="G384" s="4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3"/>
      <c r="B385" s="3"/>
      <c r="C385" s="3"/>
      <c r="D385" s="3"/>
      <c r="E385" s="3"/>
      <c r="F385" s="42"/>
      <c r="G385" s="4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3"/>
      <c r="B386" s="3"/>
      <c r="C386" s="3"/>
      <c r="D386" s="3"/>
      <c r="E386" s="3"/>
      <c r="F386" s="42"/>
      <c r="G386" s="4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3"/>
      <c r="B387" s="3"/>
      <c r="C387" s="3"/>
      <c r="D387" s="3"/>
      <c r="E387" s="3"/>
      <c r="F387" s="42"/>
      <c r="G387" s="4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3"/>
      <c r="B388" s="3"/>
      <c r="C388" s="3"/>
      <c r="D388" s="3"/>
      <c r="E388" s="3"/>
      <c r="F388" s="42"/>
      <c r="G388" s="4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3"/>
      <c r="B389" s="3"/>
      <c r="C389" s="3"/>
      <c r="D389" s="3"/>
      <c r="E389" s="3"/>
      <c r="F389" s="42"/>
      <c r="G389" s="4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3"/>
      <c r="B390" s="3"/>
      <c r="C390" s="3"/>
      <c r="D390" s="3"/>
      <c r="E390" s="3"/>
      <c r="F390" s="42"/>
      <c r="G390" s="4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3"/>
      <c r="B391" s="3"/>
      <c r="C391" s="3"/>
      <c r="D391" s="3"/>
      <c r="E391" s="3"/>
      <c r="F391" s="42"/>
      <c r="G391" s="4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3"/>
      <c r="B392" s="3"/>
      <c r="C392" s="3"/>
      <c r="D392" s="3"/>
      <c r="E392" s="3"/>
      <c r="F392" s="42"/>
      <c r="G392" s="4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3"/>
      <c r="B393" s="3"/>
      <c r="C393" s="3"/>
      <c r="D393" s="3"/>
      <c r="E393" s="3"/>
      <c r="F393" s="42"/>
      <c r="G393" s="4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3"/>
      <c r="B394" s="3"/>
      <c r="C394" s="3"/>
      <c r="D394" s="3"/>
      <c r="E394" s="3"/>
      <c r="F394" s="42"/>
      <c r="G394" s="4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3"/>
      <c r="B395" s="3"/>
      <c r="C395" s="3"/>
      <c r="D395" s="3"/>
      <c r="E395" s="3"/>
      <c r="F395" s="42"/>
      <c r="G395" s="4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3"/>
      <c r="B396" s="3"/>
      <c r="C396" s="3"/>
      <c r="D396" s="3"/>
      <c r="E396" s="3"/>
      <c r="F396" s="42"/>
      <c r="G396" s="4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3"/>
      <c r="B397" s="3"/>
      <c r="C397" s="3"/>
      <c r="D397" s="3"/>
      <c r="E397" s="3"/>
      <c r="F397" s="42"/>
      <c r="G397" s="4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42"/>
      <c r="G398" s="4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42"/>
      <c r="G399" s="4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3"/>
      <c r="B400" s="3"/>
      <c r="C400" s="3"/>
      <c r="D400" s="3"/>
      <c r="E400" s="3"/>
      <c r="F400" s="42"/>
      <c r="G400" s="4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3"/>
      <c r="B401" s="3"/>
      <c r="C401" s="3"/>
      <c r="D401" s="3"/>
      <c r="E401" s="3"/>
      <c r="F401" s="42"/>
      <c r="G401" s="4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3"/>
      <c r="B402" s="3"/>
      <c r="C402" s="3"/>
      <c r="D402" s="3"/>
      <c r="E402" s="3"/>
      <c r="F402" s="42"/>
      <c r="G402" s="4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3"/>
      <c r="B403" s="3"/>
      <c r="C403" s="3"/>
      <c r="D403" s="3"/>
      <c r="E403" s="3"/>
      <c r="F403" s="42"/>
      <c r="G403" s="4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3"/>
      <c r="B404" s="3"/>
      <c r="C404" s="3"/>
      <c r="D404" s="3"/>
      <c r="E404" s="3"/>
      <c r="F404" s="42"/>
      <c r="G404" s="4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3"/>
      <c r="B405" s="3"/>
      <c r="C405" s="3"/>
      <c r="D405" s="3"/>
      <c r="E405" s="3"/>
      <c r="F405" s="42"/>
      <c r="G405" s="4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3"/>
      <c r="B406" s="3"/>
      <c r="C406" s="3"/>
      <c r="D406" s="3"/>
      <c r="E406" s="3"/>
      <c r="F406" s="42"/>
      <c r="G406" s="4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3"/>
      <c r="B407" s="3"/>
      <c r="C407" s="3"/>
      <c r="D407" s="3"/>
      <c r="E407" s="3"/>
      <c r="F407" s="42"/>
      <c r="G407" s="4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3"/>
      <c r="B408" s="3"/>
      <c r="C408" s="3"/>
      <c r="D408" s="3"/>
      <c r="E408" s="3"/>
      <c r="F408" s="42"/>
      <c r="G408" s="4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3"/>
      <c r="B409" s="3"/>
      <c r="C409" s="3"/>
      <c r="D409" s="3"/>
      <c r="E409" s="3"/>
      <c r="F409" s="42"/>
      <c r="G409" s="4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3"/>
      <c r="B410" s="3"/>
      <c r="C410" s="3"/>
      <c r="D410" s="3"/>
      <c r="E410" s="3"/>
      <c r="F410" s="42"/>
      <c r="G410" s="4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3"/>
      <c r="B411" s="3"/>
      <c r="C411" s="3"/>
      <c r="D411" s="3"/>
      <c r="E411" s="3"/>
      <c r="F411" s="42"/>
      <c r="G411" s="4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3"/>
      <c r="B412" s="3"/>
      <c r="C412" s="3"/>
      <c r="D412" s="3"/>
      <c r="E412" s="3"/>
      <c r="F412" s="42"/>
      <c r="G412" s="4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3"/>
      <c r="B413" s="3"/>
      <c r="C413" s="3"/>
      <c r="D413" s="3"/>
      <c r="E413" s="3"/>
      <c r="F413" s="42"/>
      <c r="G413" s="4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3"/>
      <c r="B414" s="3"/>
      <c r="C414" s="3"/>
      <c r="D414" s="3"/>
      <c r="E414" s="3"/>
      <c r="F414" s="42"/>
      <c r="G414" s="4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3"/>
      <c r="B415" s="3"/>
      <c r="C415" s="3"/>
      <c r="D415" s="3"/>
      <c r="E415" s="3"/>
      <c r="F415" s="42"/>
      <c r="G415" s="4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3"/>
      <c r="B416" s="3"/>
      <c r="C416" s="3"/>
      <c r="D416" s="3"/>
      <c r="E416" s="3"/>
      <c r="F416" s="42"/>
      <c r="G416" s="4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3"/>
      <c r="B417" s="3"/>
      <c r="C417" s="3"/>
      <c r="D417" s="3"/>
      <c r="E417" s="3"/>
      <c r="F417" s="42"/>
      <c r="G417" s="4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3"/>
      <c r="B418" s="3"/>
      <c r="C418" s="3"/>
      <c r="D418" s="3"/>
      <c r="E418" s="3"/>
      <c r="F418" s="42"/>
      <c r="G418" s="4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3"/>
      <c r="B419" s="3"/>
      <c r="C419" s="3"/>
      <c r="D419" s="3"/>
      <c r="E419" s="3"/>
      <c r="F419" s="42"/>
      <c r="G419" s="4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3"/>
      <c r="B420" s="3"/>
      <c r="C420" s="3"/>
      <c r="D420" s="3"/>
      <c r="E420" s="3"/>
      <c r="F420" s="42"/>
      <c r="G420" s="4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3"/>
      <c r="B421" s="3"/>
      <c r="C421" s="3"/>
      <c r="D421" s="3"/>
      <c r="E421" s="3"/>
      <c r="F421" s="42"/>
      <c r="G421" s="4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3"/>
      <c r="B422" s="3"/>
      <c r="C422" s="3"/>
      <c r="D422" s="3"/>
      <c r="E422" s="3"/>
      <c r="F422" s="42"/>
      <c r="G422" s="4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3"/>
      <c r="B423" s="3"/>
      <c r="C423" s="3"/>
      <c r="D423" s="3"/>
      <c r="E423" s="3"/>
      <c r="F423" s="42"/>
      <c r="G423" s="4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3"/>
      <c r="B424" s="3"/>
      <c r="C424" s="3"/>
      <c r="D424" s="3"/>
      <c r="E424" s="3"/>
      <c r="F424" s="42"/>
      <c r="G424" s="4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3"/>
      <c r="B425" s="3"/>
      <c r="C425" s="3"/>
      <c r="D425" s="3"/>
      <c r="E425" s="3"/>
      <c r="F425" s="42"/>
      <c r="G425" s="4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3"/>
      <c r="B426" s="3"/>
      <c r="C426" s="3"/>
      <c r="D426" s="3"/>
      <c r="E426" s="3"/>
      <c r="F426" s="42"/>
      <c r="G426" s="4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3"/>
      <c r="B427" s="3"/>
      <c r="C427" s="3"/>
      <c r="D427" s="3"/>
      <c r="E427" s="3"/>
      <c r="F427" s="42"/>
      <c r="G427" s="4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3"/>
      <c r="B428" s="3"/>
      <c r="C428" s="3"/>
      <c r="D428" s="3"/>
      <c r="E428" s="3"/>
      <c r="F428" s="42"/>
      <c r="G428" s="4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3"/>
      <c r="B429" s="3"/>
      <c r="C429" s="3"/>
      <c r="D429" s="3"/>
      <c r="E429" s="3"/>
      <c r="F429" s="42"/>
      <c r="G429" s="4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3"/>
      <c r="B430" s="3"/>
      <c r="C430" s="3"/>
      <c r="D430" s="3"/>
      <c r="E430" s="3"/>
      <c r="F430" s="42"/>
      <c r="G430" s="4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3"/>
      <c r="B431" s="3"/>
      <c r="C431" s="3"/>
      <c r="D431" s="3"/>
      <c r="E431" s="3"/>
      <c r="F431" s="42"/>
      <c r="G431" s="4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3"/>
      <c r="B432" s="3"/>
      <c r="C432" s="3"/>
      <c r="D432" s="3"/>
      <c r="E432" s="3"/>
      <c r="F432" s="42"/>
      <c r="G432" s="4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3"/>
      <c r="B433" s="3"/>
      <c r="C433" s="3"/>
      <c r="D433" s="3"/>
      <c r="E433" s="3"/>
      <c r="F433" s="42"/>
      <c r="G433" s="4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3"/>
      <c r="B434" s="3"/>
      <c r="C434" s="3"/>
      <c r="D434" s="3"/>
      <c r="E434" s="3"/>
      <c r="F434" s="42"/>
      <c r="G434" s="4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3"/>
      <c r="B435" s="3"/>
      <c r="C435" s="3"/>
      <c r="D435" s="3"/>
      <c r="E435" s="3"/>
      <c r="F435" s="42"/>
      <c r="G435" s="4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3"/>
      <c r="B436" s="3"/>
      <c r="C436" s="3"/>
      <c r="D436" s="3"/>
      <c r="E436" s="3"/>
      <c r="F436" s="42"/>
      <c r="G436" s="4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3"/>
      <c r="B437" s="3"/>
      <c r="C437" s="3"/>
      <c r="D437" s="3"/>
      <c r="E437" s="3"/>
      <c r="F437" s="42"/>
      <c r="G437" s="4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3"/>
      <c r="B438" s="3"/>
      <c r="C438" s="3"/>
      <c r="D438" s="3"/>
      <c r="E438" s="3"/>
      <c r="F438" s="42"/>
      <c r="G438" s="4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3"/>
      <c r="B439" s="3"/>
      <c r="C439" s="3"/>
      <c r="D439" s="3"/>
      <c r="E439" s="3"/>
      <c r="F439" s="42"/>
      <c r="G439" s="4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3"/>
      <c r="B440" s="3"/>
      <c r="C440" s="3"/>
      <c r="D440" s="3"/>
      <c r="E440" s="3"/>
      <c r="F440" s="42"/>
      <c r="G440" s="4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3"/>
      <c r="B441" s="3"/>
      <c r="C441" s="3"/>
      <c r="D441" s="3"/>
      <c r="E441" s="3"/>
      <c r="F441" s="42"/>
      <c r="G441" s="4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3"/>
      <c r="B442" s="3"/>
      <c r="C442" s="3"/>
      <c r="D442" s="3"/>
      <c r="E442" s="3"/>
      <c r="F442" s="42"/>
      <c r="G442" s="4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3"/>
      <c r="B443" s="3"/>
      <c r="C443" s="3"/>
      <c r="D443" s="3"/>
      <c r="E443" s="3"/>
      <c r="F443" s="42"/>
      <c r="G443" s="4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3"/>
      <c r="B444" s="3"/>
      <c r="C444" s="3"/>
      <c r="D444" s="3"/>
      <c r="E444" s="3"/>
      <c r="F444" s="42"/>
      <c r="G444" s="4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3"/>
      <c r="B445" s="3"/>
      <c r="C445" s="3"/>
      <c r="D445" s="3"/>
      <c r="E445" s="3"/>
      <c r="F445" s="42"/>
      <c r="G445" s="4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3"/>
      <c r="B446" s="3"/>
      <c r="C446" s="3"/>
      <c r="D446" s="3"/>
      <c r="E446" s="3"/>
      <c r="F446" s="42"/>
      <c r="G446" s="4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3"/>
      <c r="B447" s="3"/>
      <c r="C447" s="3"/>
      <c r="D447" s="3"/>
      <c r="E447" s="3"/>
      <c r="F447" s="42"/>
      <c r="G447" s="4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3"/>
      <c r="B448" s="3"/>
      <c r="C448" s="3"/>
      <c r="D448" s="3"/>
      <c r="E448" s="3"/>
      <c r="F448" s="42"/>
      <c r="G448" s="4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3"/>
      <c r="B449" s="3"/>
      <c r="C449" s="3"/>
      <c r="D449" s="3"/>
      <c r="E449" s="3"/>
      <c r="F449" s="42"/>
      <c r="G449" s="4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3"/>
      <c r="B450" s="3"/>
      <c r="C450" s="3"/>
      <c r="D450" s="3"/>
      <c r="E450" s="3"/>
      <c r="F450" s="42"/>
      <c r="G450" s="4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3"/>
      <c r="B451" s="3"/>
      <c r="C451" s="3"/>
      <c r="D451" s="3"/>
      <c r="E451" s="3"/>
      <c r="F451" s="42"/>
      <c r="G451" s="4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3"/>
      <c r="B452" s="3"/>
      <c r="C452" s="3"/>
      <c r="D452" s="3"/>
      <c r="E452" s="3"/>
      <c r="F452" s="42"/>
      <c r="G452" s="4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3"/>
      <c r="B453" s="3"/>
      <c r="C453" s="3"/>
      <c r="D453" s="3"/>
      <c r="E453" s="3"/>
      <c r="F453" s="42"/>
      <c r="G453" s="4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3"/>
      <c r="B454" s="3"/>
      <c r="C454" s="3"/>
      <c r="D454" s="3"/>
      <c r="E454" s="3"/>
      <c r="F454" s="42"/>
      <c r="G454" s="4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3"/>
      <c r="B455" s="3"/>
      <c r="C455" s="3"/>
      <c r="D455" s="3"/>
      <c r="E455" s="3"/>
      <c r="F455" s="42"/>
      <c r="G455" s="4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3"/>
      <c r="B456" s="3"/>
      <c r="C456" s="3"/>
      <c r="D456" s="3"/>
      <c r="E456" s="3"/>
      <c r="F456" s="42"/>
      <c r="G456" s="4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3"/>
      <c r="B457" s="3"/>
      <c r="C457" s="3"/>
      <c r="D457" s="3"/>
      <c r="E457" s="3"/>
      <c r="F457" s="42"/>
      <c r="G457" s="4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3"/>
      <c r="B458" s="3"/>
      <c r="C458" s="3"/>
      <c r="D458" s="3"/>
      <c r="E458" s="3"/>
      <c r="F458" s="42"/>
      <c r="G458" s="4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3"/>
      <c r="B459" s="3"/>
      <c r="C459" s="3"/>
      <c r="D459" s="3"/>
      <c r="E459" s="3"/>
      <c r="F459" s="42"/>
      <c r="G459" s="4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3"/>
      <c r="B460" s="3"/>
      <c r="C460" s="3"/>
      <c r="D460" s="3"/>
      <c r="E460" s="3"/>
      <c r="F460" s="42"/>
      <c r="G460" s="4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3"/>
      <c r="B461" s="3"/>
      <c r="C461" s="3"/>
      <c r="D461" s="3"/>
      <c r="E461" s="3"/>
      <c r="F461" s="42"/>
      <c r="G461" s="4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3"/>
      <c r="B462" s="3"/>
      <c r="C462" s="3"/>
      <c r="D462" s="3"/>
      <c r="E462" s="3"/>
      <c r="F462" s="42"/>
      <c r="G462" s="4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3"/>
      <c r="B463" s="3"/>
      <c r="C463" s="3"/>
      <c r="D463" s="3"/>
      <c r="E463" s="3"/>
      <c r="F463" s="42"/>
      <c r="G463" s="4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3"/>
      <c r="B464" s="3"/>
      <c r="C464" s="3"/>
      <c r="D464" s="3"/>
      <c r="E464" s="3"/>
      <c r="F464" s="42"/>
      <c r="G464" s="4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3"/>
      <c r="B465" s="3"/>
      <c r="C465" s="3"/>
      <c r="D465" s="3"/>
      <c r="E465" s="3"/>
      <c r="F465" s="42"/>
      <c r="G465" s="4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3"/>
      <c r="B466" s="3"/>
      <c r="C466" s="3"/>
      <c r="D466" s="3"/>
      <c r="E466" s="3"/>
      <c r="F466" s="42"/>
      <c r="G466" s="4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3"/>
      <c r="B467" s="3"/>
      <c r="C467" s="3"/>
      <c r="D467" s="3"/>
      <c r="E467" s="3"/>
      <c r="F467" s="42"/>
      <c r="G467" s="4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3"/>
      <c r="B468" s="3"/>
      <c r="C468" s="3"/>
      <c r="D468" s="3"/>
      <c r="E468" s="3"/>
      <c r="F468" s="42"/>
      <c r="G468" s="4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3"/>
      <c r="B469" s="3"/>
      <c r="C469" s="3"/>
      <c r="D469" s="3"/>
      <c r="E469" s="3"/>
      <c r="F469" s="42"/>
      <c r="G469" s="4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3"/>
      <c r="B470" s="3"/>
      <c r="C470" s="3"/>
      <c r="D470" s="3"/>
      <c r="E470" s="3"/>
      <c r="F470" s="42"/>
      <c r="G470" s="4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3"/>
      <c r="B471" s="3"/>
      <c r="C471" s="3"/>
      <c r="D471" s="3"/>
      <c r="E471" s="3"/>
      <c r="F471" s="42"/>
      <c r="G471" s="4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3"/>
      <c r="B472" s="3"/>
      <c r="C472" s="3"/>
      <c r="D472" s="3"/>
      <c r="E472" s="3"/>
      <c r="F472" s="42"/>
      <c r="G472" s="4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3"/>
      <c r="B473" s="3"/>
      <c r="C473" s="3"/>
      <c r="D473" s="3"/>
      <c r="E473" s="3"/>
      <c r="F473" s="42"/>
      <c r="G473" s="4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3"/>
      <c r="B474" s="3"/>
      <c r="C474" s="3"/>
      <c r="D474" s="3"/>
      <c r="E474" s="3"/>
      <c r="F474" s="42"/>
      <c r="G474" s="4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3"/>
      <c r="B475" s="3"/>
      <c r="C475" s="3"/>
      <c r="D475" s="3"/>
      <c r="E475" s="3"/>
      <c r="F475" s="42"/>
      <c r="G475" s="4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3"/>
      <c r="B476" s="3"/>
      <c r="C476" s="3"/>
      <c r="D476" s="3"/>
      <c r="E476" s="3"/>
      <c r="F476" s="42"/>
      <c r="G476" s="4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3"/>
      <c r="B477" s="3"/>
      <c r="C477" s="3"/>
      <c r="D477" s="3"/>
      <c r="E477" s="3"/>
      <c r="F477" s="42"/>
      <c r="G477" s="4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3"/>
      <c r="B478" s="3"/>
      <c r="C478" s="3"/>
      <c r="D478" s="3"/>
      <c r="E478" s="3"/>
      <c r="F478" s="42"/>
      <c r="G478" s="4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3"/>
      <c r="B479" s="3"/>
      <c r="C479" s="3"/>
      <c r="D479" s="3"/>
      <c r="E479" s="3"/>
      <c r="F479" s="42"/>
      <c r="G479" s="4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3"/>
      <c r="B480" s="3"/>
      <c r="C480" s="3"/>
      <c r="D480" s="3"/>
      <c r="E480" s="3"/>
      <c r="F480" s="42"/>
      <c r="G480" s="4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3"/>
      <c r="B481" s="3"/>
      <c r="C481" s="3"/>
      <c r="D481" s="3"/>
      <c r="E481" s="3"/>
      <c r="F481" s="42"/>
      <c r="G481" s="4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3"/>
      <c r="B482" s="3"/>
      <c r="C482" s="3"/>
      <c r="D482" s="3"/>
      <c r="E482" s="3"/>
      <c r="F482" s="42"/>
      <c r="G482" s="4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3"/>
      <c r="B483" s="3"/>
      <c r="C483" s="3"/>
      <c r="D483" s="3"/>
      <c r="E483" s="3"/>
      <c r="F483" s="42"/>
      <c r="G483" s="4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3"/>
      <c r="B484" s="3"/>
      <c r="C484" s="3"/>
      <c r="D484" s="3"/>
      <c r="E484" s="3"/>
      <c r="F484" s="42"/>
      <c r="G484" s="4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3"/>
      <c r="B485" s="3"/>
      <c r="C485" s="3"/>
      <c r="D485" s="3"/>
      <c r="E485" s="3"/>
      <c r="F485" s="42"/>
      <c r="G485" s="4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3"/>
      <c r="B486" s="3"/>
      <c r="C486" s="3"/>
      <c r="D486" s="3"/>
      <c r="E486" s="3"/>
      <c r="F486" s="42"/>
      <c r="G486" s="4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3"/>
      <c r="B487" s="3"/>
      <c r="C487" s="3"/>
      <c r="D487" s="3"/>
      <c r="E487" s="3"/>
      <c r="F487" s="42"/>
      <c r="G487" s="4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3"/>
      <c r="B488" s="3"/>
      <c r="C488" s="3"/>
      <c r="D488" s="3"/>
      <c r="E488" s="3"/>
      <c r="F488" s="42"/>
      <c r="G488" s="4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3"/>
      <c r="B489" s="3"/>
      <c r="C489" s="3"/>
      <c r="D489" s="3"/>
      <c r="E489" s="3"/>
      <c r="F489" s="42"/>
      <c r="G489" s="4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3"/>
      <c r="B490" s="3"/>
      <c r="C490" s="3"/>
      <c r="D490" s="3"/>
      <c r="E490" s="3"/>
      <c r="F490" s="42"/>
      <c r="G490" s="4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3"/>
      <c r="B491" s="3"/>
      <c r="C491" s="3"/>
      <c r="D491" s="3"/>
      <c r="E491" s="3"/>
      <c r="F491" s="42"/>
      <c r="G491" s="4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3"/>
      <c r="B492" s="3"/>
      <c r="C492" s="3"/>
      <c r="D492" s="3"/>
      <c r="E492" s="3"/>
      <c r="F492" s="42"/>
      <c r="G492" s="4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3"/>
      <c r="B493" s="3"/>
      <c r="C493" s="3"/>
      <c r="D493" s="3"/>
      <c r="E493" s="3"/>
      <c r="F493" s="42"/>
      <c r="G493" s="4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3"/>
      <c r="B494" s="3"/>
      <c r="C494" s="3"/>
      <c r="D494" s="3"/>
      <c r="E494" s="3"/>
      <c r="F494" s="42"/>
      <c r="G494" s="4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3"/>
      <c r="B495" s="3"/>
      <c r="C495" s="3"/>
      <c r="D495" s="3"/>
      <c r="E495" s="3"/>
      <c r="F495" s="42"/>
      <c r="G495" s="4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3"/>
      <c r="B496" s="3"/>
      <c r="C496" s="3"/>
      <c r="D496" s="3"/>
      <c r="E496" s="3"/>
      <c r="F496" s="42"/>
      <c r="G496" s="4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3"/>
      <c r="B497" s="3"/>
      <c r="C497" s="3"/>
      <c r="D497" s="3"/>
      <c r="E497" s="3"/>
      <c r="F497" s="42"/>
      <c r="G497" s="4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3"/>
      <c r="B498" s="3"/>
      <c r="C498" s="3"/>
      <c r="D498" s="3"/>
      <c r="E498" s="3"/>
      <c r="F498" s="42"/>
      <c r="G498" s="4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3"/>
      <c r="B499" s="3"/>
      <c r="C499" s="3"/>
      <c r="D499" s="3"/>
      <c r="E499" s="3"/>
      <c r="F499" s="42"/>
      <c r="G499" s="4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3"/>
      <c r="B500" s="3"/>
      <c r="C500" s="3"/>
      <c r="D500" s="3"/>
      <c r="E500" s="3"/>
      <c r="F500" s="42"/>
      <c r="G500" s="4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3"/>
      <c r="B501" s="3"/>
      <c r="C501" s="3"/>
      <c r="D501" s="3"/>
      <c r="E501" s="3"/>
      <c r="F501" s="42"/>
      <c r="G501" s="4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3"/>
      <c r="B502" s="3"/>
      <c r="C502" s="3"/>
      <c r="D502" s="3"/>
      <c r="E502" s="3"/>
      <c r="F502" s="42"/>
      <c r="G502" s="4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3"/>
      <c r="B503" s="3"/>
      <c r="C503" s="3"/>
      <c r="D503" s="3"/>
      <c r="E503" s="3"/>
      <c r="F503" s="42"/>
      <c r="G503" s="4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3"/>
      <c r="B504" s="3"/>
      <c r="C504" s="3"/>
      <c r="D504" s="3"/>
      <c r="E504" s="3"/>
      <c r="F504" s="42"/>
      <c r="G504" s="4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3"/>
      <c r="B505" s="3"/>
      <c r="C505" s="3"/>
      <c r="D505" s="3"/>
      <c r="E505" s="3"/>
      <c r="F505" s="42"/>
      <c r="G505" s="4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</sheetData>
  <mergeCells count="2">
    <mergeCell ref="B19:C19"/>
    <mergeCell ref="F4:G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69" t="s">
        <v>66</v>
      </c>
      <c r="B1" s="70"/>
      <c r="C1" s="70"/>
      <c r="D1" s="70"/>
      <c r="E1" s="70"/>
      <c r="F1" s="70"/>
      <c r="G1" s="70"/>
      <c r="H1" s="70"/>
    </row>
    <row r="2" spans="1:8" ht="12.75">
      <c r="A2" s="19"/>
      <c r="B2" s="19" t="s">
        <v>43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/>
    </row>
    <row r="3" spans="1:8" ht="12.75">
      <c r="A3" s="19" t="s">
        <v>49</v>
      </c>
      <c r="B3" s="19">
        <v>4</v>
      </c>
      <c r="C3" s="19">
        <f>0.9</f>
        <v>0.9</v>
      </c>
      <c r="D3" s="19">
        <v>0</v>
      </c>
      <c r="E3" s="19">
        <v>0</v>
      </c>
      <c r="F3" s="19"/>
      <c r="G3" s="19">
        <v>0</v>
      </c>
      <c r="H3" s="19"/>
    </row>
    <row r="4" spans="1:8" ht="12.75">
      <c r="A4" s="19"/>
      <c r="B4" s="19">
        <v>4.9</v>
      </c>
      <c r="C4" s="19">
        <f>(B5-B3)/2</f>
        <v>0.9500000000000002</v>
      </c>
      <c r="D4" s="19">
        <v>0.09144000000000001</v>
      </c>
      <c r="E4" s="19">
        <v>0.08686800000000003</v>
      </c>
      <c r="F4" s="19">
        <v>0.35</v>
      </c>
      <c r="G4" s="19">
        <v>0.03040380000000001</v>
      </c>
      <c r="H4" s="19"/>
    </row>
    <row r="5" spans="1:8" ht="12.75">
      <c r="A5" s="19"/>
      <c r="B5" s="19">
        <v>5.9</v>
      </c>
      <c r="C5" s="19">
        <v>1</v>
      </c>
      <c r="D5" s="19">
        <v>0.16764</v>
      </c>
      <c r="E5" s="19">
        <v>0.16764</v>
      </c>
      <c r="F5" s="19">
        <v>0.6</v>
      </c>
      <c r="G5" s="19">
        <v>0.100584</v>
      </c>
      <c r="H5" s="19"/>
    </row>
    <row r="6" spans="1:8" ht="12.75">
      <c r="A6" s="19"/>
      <c r="B6" s="19">
        <v>6.9</v>
      </c>
      <c r="C6" s="19">
        <v>1</v>
      </c>
      <c r="D6" s="19">
        <v>0.19812000000000002</v>
      </c>
      <c r="E6" s="19">
        <v>0.19812000000000002</v>
      </c>
      <c r="F6" s="19">
        <v>0.68</v>
      </c>
      <c r="G6" s="19">
        <v>0.13472160000000002</v>
      </c>
      <c r="H6" s="19"/>
    </row>
    <row r="7" spans="1:8" ht="12.75">
      <c r="A7" s="65"/>
      <c r="B7" s="19">
        <v>7.9</v>
      </c>
      <c r="C7" s="65">
        <v>1</v>
      </c>
      <c r="D7" s="65">
        <v>0.27432</v>
      </c>
      <c r="E7" s="19">
        <v>0.27432</v>
      </c>
      <c r="F7" s="19">
        <v>0.63</v>
      </c>
      <c r="G7" s="19">
        <v>0.17282160000000002</v>
      </c>
      <c r="H7" s="19"/>
    </row>
    <row r="8" spans="1:8" ht="12.75">
      <c r="A8" s="19"/>
      <c r="B8" s="65">
        <v>8.9</v>
      </c>
      <c r="C8" s="19">
        <v>1</v>
      </c>
      <c r="D8" s="19">
        <v>0.33528</v>
      </c>
      <c r="E8" s="19">
        <v>0.33528</v>
      </c>
      <c r="F8" s="19">
        <v>0.64</v>
      </c>
      <c r="G8" s="19">
        <v>0.21457920000000003</v>
      </c>
      <c r="H8" s="19"/>
    </row>
    <row r="9" spans="1:8" ht="12.75">
      <c r="A9" s="19"/>
      <c r="B9" s="19">
        <v>9.9</v>
      </c>
      <c r="C9" s="19">
        <v>1</v>
      </c>
      <c r="D9" s="19">
        <v>0.32004000000000005</v>
      </c>
      <c r="E9" s="19">
        <v>0.32004000000000005</v>
      </c>
      <c r="F9" s="19">
        <v>0.64</v>
      </c>
      <c r="G9" s="19">
        <v>0.20482560000000002</v>
      </c>
      <c r="H9" s="19"/>
    </row>
    <row r="10" spans="1:8" ht="12.75">
      <c r="A10" s="19"/>
      <c r="B10" s="19">
        <v>10.9</v>
      </c>
      <c r="C10" s="19">
        <v>1</v>
      </c>
      <c r="D10" s="19">
        <v>0.45720000000000005</v>
      </c>
      <c r="E10" s="19">
        <v>0.45720000000000005</v>
      </c>
      <c r="F10" s="19">
        <v>0.72</v>
      </c>
      <c r="G10" s="19">
        <v>0.32918400000000003</v>
      </c>
      <c r="H10" s="19"/>
    </row>
    <row r="11" spans="1:8" ht="12.75">
      <c r="A11" s="19"/>
      <c r="B11" s="19">
        <v>11.9</v>
      </c>
      <c r="C11" s="19">
        <v>1</v>
      </c>
      <c r="D11" s="19">
        <v>0.45720000000000005</v>
      </c>
      <c r="E11" s="19">
        <v>0.45720000000000005</v>
      </c>
      <c r="F11" s="19">
        <v>0.7</v>
      </c>
      <c r="G11" s="19">
        <v>0.32004</v>
      </c>
      <c r="H11" s="19"/>
    </row>
    <row r="12" spans="1:8" ht="12.75">
      <c r="A12" s="19"/>
      <c r="B12" s="19">
        <v>12.9</v>
      </c>
      <c r="C12" s="19">
        <v>1</v>
      </c>
      <c r="D12" s="19">
        <v>0.39624000000000004</v>
      </c>
      <c r="E12" s="19">
        <v>0.39624000000000004</v>
      </c>
      <c r="F12" s="19">
        <v>0.81</v>
      </c>
      <c r="G12" s="19">
        <v>0.32095440000000003</v>
      </c>
      <c r="H12" s="19"/>
    </row>
    <row r="13" spans="1:8" ht="12.75">
      <c r="A13" s="19"/>
      <c r="B13" s="19">
        <v>13.9</v>
      </c>
      <c r="C13" s="19">
        <v>1.05</v>
      </c>
      <c r="D13" s="19">
        <v>0.33528</v>
      </c>
      <c r="E13" s="19">
        <v>0.35204399999999997</v>
      </c>
      <c r="F13" s="19">
        <v>0.68</v>
      </c>
      <c r="G13" s="19">
        <v>0.23938992</v>
      </c>
      <c r="H13" s="19"/>
    </row>
    <row r="14" spans="1:8" ht="12.75">
      <c r="A14" s="19" t="s">
        <v>50</v>
      </c>
      <c r="B14" s="19">
        <v>15</v>
      </c>
      <c r="C14" s="19">
        <f>B14-B13</f>
        <v>1.0999999999999996</v>
      </c>
      <c r="D14" s="19">
        <v>0</v>
      </c>
      <c r="E14" s="19">
        <v>0</v>
      </c>
      <c r="F14" s="19">
        <v>0</v>
      </c>
      <c r="G14" s="19">
        <v>0</v>
      </c>
      <c r="H14" s="19"/>
    </row>
    <row r="15" spans="1:8" ht="12.75">
      <c r="A15" s="19"/>
      <c r="B15" s="19"/>
      <c r="C15" s="19"/>
      <c r="D15" s="19"/>
      <c r="E15" s="19"/>
      <c r="F15" s="19" t="s">
        <v>51</v>
      </c>
      <c r="G15" s="19">
        <v>2.06750412</v>
      </c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 t="s">
        <v>46</v>
      </c>
      <c r="C17" s="19" t="s">
        <v>53</v>
      </c>
      <c r="D17" s="19"/>
      <c r="E17" s="19" t="s">
        <v>55</v>
      </c>
      <c r="F17" s="19"/>
      <c r="G17" s="19"/>
      <c r="H17" s="19"/>
    </row>
    <row r="18" spans="1:8" ht="12.75">
      <c r="A18" s="19" t="s">
        <v>52</v>
      </c>
      <c r="B18" s="19">
        <f>(D4/2*C3)/2</f>
        <v>0.020574000000000002</v>
      </c>
      <c r="C18" s="66">
        <v>0</v>
      </c>
      <c r="D18" s="19">
        <f aca="true" t="shared" si="0" ref="D18:D29">B18*C18</f>
        <v>0</v>
      </c>
      <c r="E18" s="67">
        <f>D19/(B18+B19)</f>
        <v>0.23750000000000004</v>
      </c>
      <c r="F18" s="19"/>
      <c r="G18" s="19"/>
      <c r="H18" s="19"/>
    </row>
    <row r="19" spans="1:8" ht="12.75">
      <c r="A19" s="19" t="s">
        <v>54</v>
      </c>
      <c r="B19" s="19">
        <f>E4/2</f>
        <v>0.043434000000000014</v>
      </c>
      <c r="C19" s="19">
        <f>F4</f>
        <v>0.35</v>
      </c>
      <c r="D19" s="19">
        <f>B19*C19</f>
        <v>0.015201900000000004</v>
      </c>
      <c r="E19" s="51"/>
      <c r="F19" s="19"/>
      <c r="G19" s="19"/>
      <c r="H19" s="19"/>
    </row>
    <row r="20" spans="1:8" ht="12.75">
      <c r="A20" s="19" t="s">
        <v>56</v>
      </c>
      <c r="B20" s="19">
        <f>E5/2</f>
        <v>0.08382</v>
      </c>
      <c r="C20" s="19">
        <f>F5</f>
        <v>0.6</v>
      </c>
      <c r="D20" s="19">
        <f t="shared" si="0"/>
        <v>0.050292</v>
      </c>
      <c r="E20" s="51">
        <f aca="true" t="shared" si="1" ref="E20:E29">(D19+D20)/(B19+B20)</f>
        <v>0.5146706586826346</v>
      </c>
      <c r="F20" s="19"/>
      <c r="G20" s="19"/>
      <c r="H20" s="19"/>
    </row>
    <row r="21" spans="1:8" ht="12.75">
      <c r="A21" s="66" t="s">
        <v>57</v>
      </c>
      <c r="B21" s="19">
        <f>D6/2</f>
        <v>0.09906000000000001</v>
      </c>
      <c r="C21" s="19">
        <v>0.68</v>
      </c>
      <c r="D21" s="19">
        <f t="shared" si="0"/>
        <v>0.06736080000000001</v>
      </c>
      <c r="E21" s="51">
        <f t="shared" si="1"/>
        <v>0.6433333333333333</v>
      </c>
      <c r="F21" s="19"/>
      <c r="G21" s="19"/>
      <c r="H21" s="19"/>
    </row>
    <row r="22" spans="1:8" ht="12.75">
      <c r="A22" s="66" t="s">
        <v>58</v>
      </c>
      <c r="B22" s="19">
        <f aca="true" t="shared" si="2" ref="B22:B28">E7/2</f>
        <v>0.13716</v>
      </c>
      <c r="C22" s="19">
        <v>0.63</v>
      </c>
      <c r="D22" s="19">
        <f t="shared" si="0"/>
        <v>0.08641080000000001</v>
      </c>
      <c r="E22" s="51">
        <f t="shared" si="1"/>
        <v>0.6509677419354839</v>
      </c>
      <c r="F22" s="19"/>
      <c r="G22" s="19"/>
      <c r="H22" s="19"/>
    </row>
    <row r="23" spans="1:8" ht="12.75">
      <c r="A23" s="66" t="s">
        <v>59</v>
      </c>
      <c r="B23" s="19">
        <f t="shared" si="2"/>
        <v>0.16764</v>
      </c>
      <c r="C23" s="66">
        <v>0.64</v>
      </c>
      <c r="D23" s="66">
        <f t="shared" si="0"/>
        <v>0.10728960000000001</v>
      </c>
      <c r="E23" s="51">
        <f t="shared" si="1"/>
        <v>0.6355000000000001</v>
      </c>
      <c r="F23" s="19"/>
      <c r="G23" s="19"/>
      <c r="H23" s="19"/>
    </row>
    <row r="24" spans="1:8" ht="12.75">
      <c r="A24" s="66" t="s">
        <v>60</v>
      </c>
      <c r="B24" s="66">
        <f t="shared" si="2"/>
        <v>0.16002000000000002</v>
      </c>
      <c r="C24" s="66">
        <v>0.64</v>
      </c>
      <c r="D24" s="66">
        <f t="shared" si="0"/>
        <v>0.10241280000000001</v>
      </c>
      <c r="E24" s="51">
        <f t="shared" si="1"/>
        <v>0.6399999999999999</v>
      </c>
      <c r="F24" s="19"/>
      <c r="G24" s="19"/>
      <c r="H24" s="19"/>
    </row>
    <row r="25" spans="1:8" ht="12.75">
      <c r="A25" s="66" t="s">
        <v>61</v>
      </c>
      <c r="B25" s="66">
        <f t="shared" si="2"/>
        <v>0.22860000000000003</v>
      </c>
      <c r="C25" s="66">
        <v>0.72</v>
      </c>
      <c r="D25" s="66">
        <f t="shared" si="0"/>
        <v>0.16459200000000002</v>
      </c>
      <c r="E25" s="51">
        <f t="shared" si="1"/>
        <v>0.6870588235294117</v>
      </c>
      <c r="F25" s="19"/>
      <c r="G25" s="19"/>
      <c r="H25" s="19"/>
    </row>
    <row r="26" spans="1:8" ht="12.75">
      <c r="A26" s="66" t="s">
        <v>62</v>
      </c>
      <c r="B26" s="66">
        <f t="shared" si="2"/>
        <v>0.22860000000000003</v>
      </c>
      <c r="C26" s="66">
        <v>0.7</v>
      </c>
      <c r="D26" s="66">
        <f t="shared" si="0"/>
        <v>0.16002</v>
      </c>
      <c r="E26" s="51">
        <f t="shared" si="1"/>
        <v>0.71</v>
      </c>
      <c r="F26" s="19"/>
      <c r="G26" s="19"/>
      <c r="H26" s="19"/>
    </row>
    <row r="27" spans="1:8" ht="12.75">
      <c r="A27" s="66" t="s">
        <v>63</v>
      </c>
      <c r="B27" s="66">
        <f t="shared" si="2"/>
        <v>0.19812000000000002</v>
      </c>
      <c r="C27" s="66">
        <v>0.81</v>
      </c>
      <c r="D27" s="66">
        <f t="shared" si="0"/>
        <v>0.16047720000000001</v>
      </c>
      <c r="E27" s="51">
        <f t="shared" si="1"/>
        <v>0.7510714285714286</v>
      </c>
      <c r="F27" s="19"/>
      <c r="G27" s="19"/>
      <c r="H27" s="19"/>
    </row>
    <row r="28" spans="1:8" ht="12.75">
      <c r="A28" s="66" t="s">
        <v>64</v>
      </c>
      <c r="B28" s="66">
        <f t="shared" si="2"/>
        <v>0.17602199999999998</v>
      </c>
      <c r="C28" s="66">
        <v>0.68</v>
      </c>
      <c r="D28" s="66">
        <f t="shared" si="0"/>
        <v>0.11969496</v>
      </c>
      <c r="E28" s="51">
        <f t="shared" si="1"/>
        <v>0.7488391038696538</v>
      </c>
      <c r="F28" s="19"/>
      <c r="G28" s="19"/>
      <c r="H28" s="19"/>
    </row>
    <row r="29" spans="1:8" ht="12.75">
      <c r="A29" s="66" t="s">
        <v>65</v>
      </c>
      <c r="B29" s="66">
        <f>((15-13.9)/2*D13/2)/2</f>
        <v>0.04610099999999999</v>
      </c>
      <c r="C29" s="66">
        <v>0</v>
      </c>
      <c r="D29" s="66">
        <f t="shared" si="0"/>
        <v>0</v>
      </c>
      <c r="E29" s="51">
        <f t="shared" si="1"/>
        <v>0.538867924528302</v>
      </c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66">
        <f>AVERAGE(E18:E29)</f>
        <v>0.6143462740409317</v>
      </c>
      <c r="F31" s="19"/>
      <c r="G31" s="19"/>
      <c r="H31" s="19"/>
    </row>
    <row r="32" spans="1:7" ht="12.75">
      <c r="A32" s="1"/>
      <c r="B32" s="1"/>
      <c r="C32" s="1"/>
      <c r="D32" s="1"/>
      <c r="E32" s="49"/>
      <c r="F32" s="1"/>
      <c r="G32" s="1"/>
    </row>
    <row r="33" spans="1:8" ht="12.75">
      <c r="A33" s="71" t="s">
        <v>72</v>
      </c>
      <c r="B33" s="72"/>
      <c r="C33" s="72"/>
      <c r="D33" s="72"/>
      <c r="E33" s="72"/>
      <c r="F33" s="72"/>
      <c r="G33" s="72"/>
      <c r="H33" s="72"/>
    </row>
    <row r="34" spans="1:8" ht="12.75">
      <c r="A34" s="19"/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48</v>
      </c>
      <c r="H34" s="19"/>
    </row>
    <row r="35" spans="1:9" ht="12.75">
      <c r="A35" s="19" t="s">
        <v>50</v>
      </c>
      <c r="B35" s="19">
        <v>2.4</v>
      </c>
      <c r="C35" s="19">
        <v>1</v>
      </c>
      <c r="D35" s="19">
        <v>0</v>
      </c>
      <c r="E35" s="19">
        <f aca="true" t="shared" si="3" ref="E35:E49">C35*D35</f>
        <v>0</v>
      </c>
      <c r="F35" s="66">
        <v>0</v>
      </c>
      <c r="G35" s="19">
        <v>0</v>
      </c>
      <c r="H35" s="19"/>
      <c r="I35" s="1"/>
    </row>
    <row r="36" spans="1:9" ht="12.75">
      <c r="A36" s="19"/>
      <c r="B36" s="19">
        <v>3.4</v>
      </c>
      <c r="C36" s="19">
        <v>1</v>
      </c>
      <c r="D36" s="19">
        <v>0.16</v>
      </c>
      <c r="E36" s="19">
        <f t="shared" si="3"/>
        <v>0.16</v>
      </c>
      <c r="F36" s="19">
        <v>0.21</v>
      </c>
      <c r="G36" s="19">
        <v>0.03040380000000001</v>
      </c>
      <c r="H36" s="19"/>
      <c r="I36" s="49"/>
    </row>
    <row r="37" spans="1:9" ht="12.75">
      <c r="A37" s="19"/>
      <c r="B37" s="19">
        <v>4.5</v>
      </c>
      <c r="C37" s="19">
        <v>1</v>
      </c>
      <c r="D37" s="19">
        <v>0.19</v>
      </c>
      <c r="E37" s="19">
        <f t="shared" si="3"/>
        <v>0.19</v>
      </c>
      <c r="F37" s="19">
        <v>0.4</v>
      </c>
      <c r="G37" s="19">
        <v>0.100584</v>
      </c>
      <c r="H37" s="19"/>
      <c r="I37" s="49"/>
    </row>
    <row r="38" spans="1:9" ht="12.75">
      <c r="A38" s="19"/>
      <c r="B38" s="19">
        <v>5.4</v>
      </c>
      <c r="C38" s="19">
        <v>1</v>
      </c>
      <c r="D38" s="19">
        <v>0.21</v>
      </c>
      <c r="E38" s="19">
        <f t="shared" si="3"/>
        <v>0.21</v>
      </c>
      <c r="F38" s="19">
        <v>0.47</v>
      </c>
      <c r="G38" s="19">
        <v>0.13472160000000002</v>
      </c>
      <c r="H38" s="19"/>
      <c r="I38" s="49"/>
    </row>
    <row r="39" spans="1:9" ht="12.75">
      <c r="A39" s="65"/>
      <c r="B39" s="19">
        <v>6.4</v>
      </c>
      <c r="C39" s="65">
        <v>1</v>
      </c>
      <c r="D39" s="65">
        <v>0.29</v>
      </c>
      <c r="E39" s="19">
        <f t="shared" si="3"/>
        <v>0.29</v>
      </c>
      <c r="F39" s="19">
        <v>0.61</v>
      </c>
      <c r="G39" s="19">
        <v>0.17282160000000002</v>
      </c>
      <c r="H39" s="19"/>
      <c r="I39" s="1"/>
    </row>
    <row r="40" spans="1:9" ht="12.75">
      <c r="A40" s="19"/>
      <c r="B40" s="65">
        <v>7.4</v>
      </c>
      <c r="C40" s="19">
        <v>1</v>
      </c>
      <c r="D40" s="19">
        <v>0.33</v>
      </c>
      <c r="E40" s="19">
        <f t="shared" si="3"/>
        <v>0.33</v>
      </c>
      <c r="F40" s="19">
        <v>0.5</v>
      </c>
      <c r="G40" s="19">
        <v>0.21457920000000003</v>
      </c>
      <c r="H40" s="19"/>
      <c r="I40" s="49"/>
    </row>
    <row r="41" spans="1:9" ht="12.75">
      <c r="A41" s="19"/>
      <c r="B41" s="19">
        <v>8.4</v>
      </c>
      <c r="C41" s="19">
        <v>1</v>
      </c>
      <c r="D41" s="19">
        <v>0.39</v>
      </c>
      <c r="E41" s="19">
        <f t="shared" si="3"/>
        <v>0.39</v>
      </c>
      <c r="F41" s="19">
        <v>0.48</v>
      </c>
      <c r="G41" s="19">
        <v>0.20482560000000002</v>
      </c>
      <c r="H41" s="19"/>
      <c r="I41" s="49"/>
    </row>
    <row r="42" spans="1:9" ht="12.75">
      <c r="A42" s="19"/>
      <c r="B42" s="19">
        <v>9.4</v>
      </c>
      <c r="C42" s="19">
        <v>1</v>
      </c>
      <c r="D42" s="19">
        <v>0.46</v>
      </c>
      <c r="E42" s="19">
        <f t="shared" si="3"/>
        <v>0.46</v>
      </c>
      <c r="F42" s="19">
        <v>0.68</v>
      </c>
      <c r="G42" s="19">
        <v>0.32918400000000003</v>
      </c>
      <c r="H42" s="19"/>
      <c r="I42" s="49"/>
    </row>
    <row r="43" spans="1:9" ht="12.75">
      <c r="A43" s="19"/>
      <c r="B43" s="19">
        <v>10.4</v>
      </c>
      <c r="C43" s="19">
        <v>1</v>
      </c>
      <c r="D43" s="19">
        <v>0.48</v>
      </c>
      <c r="E43" s="19">
        <f t="shared" si="3"/>
        <v>0.48</v>
      </c>
      <c r="F43" s="19">
        <v>0.69</v>
      </c>
      <c r="G43" s="19">
        <v>0.32004</v>
      </c>
      <c r="H43" s="19"/>
      <c r="I43" s="1"/>
    </row>
    <row r="44" spans="1:9" ht="12.75">
      <c r="A44" s="19"/>
      <c r="B44" s="19">
        <v>11.4</v>
      </c>
      <c r="C44" s="19">
        <v>1</v>
      </c>
      <c r="D44" s="19">
        <v>0.48</v>
      </c>
      <c r="E44" s="19">
        <f t="shared" si="3"/>
        <v>0.48</v>
      </c>
      <c r="F44" s="19">
        <v>0.6</v>
      </c>
      <c r="G44" s="19">
        <v>0.32095440000000003</v>
      </c>
      <c r="H44" s="19"/>
      <c r="I44" s="49"/>
    </row>
    <row r="45" spans="1:9" ht="12.75">
      <c r="A45" s="19"/>
      <c r="B45" s="19">
        <v>12.4</v>
      </c>
      <c r="C45" s="19">
        <f>(B46-B44)/2</f>
        <v>1</v>
      </c>
      <c r="D45" s="19">
        <v>0.5</v>
      </c>
      <c r="E45" s="19">
        <f t="shared" si="3"/>
        <v>0.5</v>
      </c>
      <c r="F45" s="19">
        <v>0.5</v>
      </c>
      <c r="G45" s="19">
        <v>0.23938992</v>
      </c>
      <c r="H45" s="19"/>
      <c r="I45" s="49"/>
    </row>
    <row r="46" spans="1:9" ht="12.75">
      <c r="A46" s="19"/>
      <c r="B46" s="19">
        <v>13.4</v>
      </c>
      <c r="C46" s="19">
        <f>(B47-B45)/2</f>
        <v>1</v>
      </c>
      <c r="D46" s="19">
        <v>0.47</v>
      </c>
      <c r="E46" s="19">
        <f t="shared" si="3"/>
        <v>0.47</v>
      </c>
      <c r="F46" s="19">
        <v>0.42</v>
      </c>
      <c r="G46" s="19">
        <v>0</v>
      </c>
      <c r="H46" s="19"/>
      <c r="I46" s="49"/>
    </row>
    <row r="47" spans="1:9" ht="12.75">
      <c r="A47" s="19"/>
      <c r="B47" s="66">
        <v>14.4</v>
      </c>
      <c r="C47" s="19">
        <f>(B48-B46)/2</f>
        <v>1</v>
      </c>
      <c r="D47" s="66">
        <v>0.43</v>
      </c>
      <c r="E47" s="19">
        <f t="shared" si="3"/>
        <v>0.43</v>
      </c>
      <c r="F47" s="66">
        <v>0</v>
      </c>
      <c r="G47" s="19"/>
      <c r="H47" s="19"/>
      <c r="I47" s="1"/>
    </row>
    <row r="48" spans="1:9" ht="12.75">
      <c r="A48" s="68"/>
      <c r="B48" s="66">
        <v>15.4</v>
      </c>
      <c r="C48" s="19">
        <v>1</v>
      </c>
      <c r="D48" s="66">
        <v>0.63</v>
      </c>
      <c r="E48" s="19">
        <f t="shared" si="3"/>
        <v>0.63</v>
      </c>
      <c r="F48" s="66">
        <v>0.29</v>
      </c>
      <c r="G48" s="19"/>
      <c r="H48" s="19"/>
      <c r="I48" s="49"/>
    </row>
    <row r="49" spans="1:9" ht="12.75">
      <c r="A49" s="19" t="s">
        <v>49</v>
      </c>
      <c r="B49" s="66">
        <v>15.8</v>
      </c>
      <c r="C49" s="19">
        <v>0.4</v>
      </c>
      <c r="D49" s="66">
        <v>0</v>
      </c>
      <c r="E49" s="19">
        <f t="shared" si="3"/>
        <v>0</v>
      </c>
      <c r="F49" s="66">
        <v>0</v>
      </c>
      <c r="G49" s="19"/>
      <c r="H49" s="19"/>
      <c r="I49" s="49"/>
    </row>
    <row r="50" spans="1:11" ht="12.75">
      <c r="A50" s="19"/>
      <c r="B50" s="66"/>
      <c r="C50" s="19"/>
      <c r="D50" s="19"/>
      <c r="E50" s="19"/>
      <c r="F50" s="19"/>
      <c r="G50" s="19"/>
      <c r="H50" s="19"/>
      <c r="I50" s="49"/>
      <c r="J50" s="50"/>
      <c r="K50" s="1"/>
    </row>
    <row r="51" spans="1:11" ht="12.75">
      <c r="A51" s="19"/>
      <c r="B51" s="19" t="s">
        <v>46</v>
      </c>
      <c r="C51" s="19" t="s">
        <v>53</v>
      </c>
      <c r="D51" s="19"/>
      <c r="E51" s="19" t="s">
        <v>55</v>
      </c>
      <c r="F51" s="19"/>
      <c r="G51" s="19"/>
      <c r="H51" s="19"/>
      <c r="K51" s="1"/>
    </row>
    <row r="52" spans="1:11" ht="12.75">
      <c r="A52" s="19" t="s">
        <v>52</v>
      </c>
      <c r="B52" s="19">
        <f>(D36/2*0.5)/2</f>
        <v>0.02</v>
      </c>
      <c r="C52" s="66">
        <f>F35</f>
        <v>0</v>
      </c>
      <c r="D52" s="19">
        <f aca="true" t="shared" si="4" ref="D52:D66">B52*C52</f>
        <v>0</v>
      </c>
      <c r="E52" s="67">
        <f>D53/(B52+B53)</f>
        <v>0.16799999999999998</v>
      </c>
      <c r="F52" s="19"/>
      <c r="G52" s="19"/>
      <c r="H52" s="19"/>
      <c r="K52" s="1"/>
    </row>
    <row r="53" spans="1:11" ht="12.75">
      <c r="A53" s="19" t="s">
        <v>54</v>
      </c>
      <c r="B53" s="19">
        <f>E36/2</f>
        <v>0.08</v>
      </c>
      <c r="C53" s="66">
        <f aca="true" t="shared" si="5" ref="C53:C66">F36</f>
        <v>0.21</v>
      </c>
      <c r="D53" s="19">
        <f t="shared" si="4"/>
        <v>0.0168</v>
      </c>
      <c r="E53" s="51"/>
      <c r="F53" s="19"/>
      <c r="G53" s="19"/>
      <c r="H53" s="19"/>
      <c r="K53" s="1"/>
    </row>
    <row r="54" spans="1:11" ht="12.75">
      <c r="A54" s="19" t="s">
        <v>56</v>
      </c>
      <c r="B54" s="19">
        <f>E37/2</f>
        <v>0.095</v>
      </c>
      <c r="C54" s="66">
        <f t="shared" si="5"/>
        <v>0.4</v>
      </c>
      <c r="D54" s="19">
        <f t="shared" si="4"/>
        <v>0.038000000000000006</v>
      </c>
      <c r="E54" s="51">
        <f>(D53+D54)/(B53+B54)</f>
        <v>0.31314285714285717</v>
      </c>
      <c r="F54" s="19"/>
      <c r="G54" s="19"/>
      <c r="H54" s="19"/>
      <c r="K54" s="1"/>
    </row>
    <row r="55" spans="1:11" ht="12.75">
      <c r="A55" s="66" t="s">
        <v>57</v>
      </c>
      <c r="B55" s="19">
        <f>D38/2</f>
        <v>0.105</v>
      </c>
      <c r="C55" s="66">
        <f t="shared" si="5"/>
        <v>0.47</v>
      </c>
      <c r="D55" s="19">
        <f t="shared" si="4"/>
        <v>0.04935</v>
      </c>
      <c r="E55" s="51">
        <f>(D54+D55)/(B54+B55)</f>
        <v>0.43675</v>
      </c>
      <c r="F55" s="19"/>
      <c r="G55" s="19"/>
      <c r="H55" s="19"/>
      <c r="K55" s="1"/>
    </row>
    <row r="56" spans="1:11" ht="12.75">
      <c r="A56" s="66" t="s">
        <v>58</v>
      </c>
      <c r="B56" s="19">
        <f aca="true" t="shared" si="6" ref="B56:B65">E39/2</f>
        <v>0.145</v>
      </c>
      <c r="C56" s="66">
        <f t="shared" si="5"/>
        <v>0.61</v>
      </c>
      <c r="D56" s="19">
        <f t="shared" si="4"/>
        <v>0.08844999999999999</v>
      </c>
      <c r="E56" s="51">
        <f aca="true" t="shared" si="7" ref="E56:E65">(D55+D56)/(B55+B56)</f>
        <v>0.5511999999999999</v>
      </c>
      <c r="F56" s="19"/>
      <c r="G56" s="19"/>
      <c r="H56" s="19"/>
      <c r="K56" s="1"/>
    </row>
    <row r="57" spans="1:11" ht="12.75">
      <c r="A57" s="66" t="s">
        <v>59</v>
      </c>
      <c r="B57" s="19">
        <f t="shared" si="6"/>
        <v>0.165</v>
      </c>
      <c r="C57" s="66">
        <f t="shared" si="5"/>
        <v>0.5</v>
      </c>
      <c r="D57" s="66">
        <f t="shared" si="4"/>
        <v>0.0825</v>
      </c>
      <c r="E57" s="51">
        <f t="shared" si="7"/>
        <v>0.5514516129032258</v>
      </c>
      <c r="F57" s="19"/>
      <c r="G57" s="19"/>
      <c r="H57" s="19"/>
      <c r="K57" s="1"/>
    </row>
    <row r="58" spans="1:11" ht="12.75">
      <c r="A58" s="66" t="s">
        <v>60</v>
      </c>
      <c r="B58" s="66">
        <f t="shared" si="6"/>
        <v>0.195</v>
      </c>
      <c r="C58" s="66">
        <f t="shared" si="5"/>
        <v>0.48</v>
      </c>
      <c r="D58" s="66">
        <f t="shared" si="4"/>
        <v>0.0936</v>
      </c>
      <c r="E58" s="51">
        <f t="shared" si="7"/>
        <v>0.4891666666666667</v>
      </c>
      <c r="F58" s="19"/>
      <c r="G58" s="19"/>
      <c r="H58" s="19"/>
      <c r="K58" s="1"/>
    </row>
    <row r="59" spans="1:11" ht="12.75">
      <c r="A59" s="66" t="s">
        <v>61</v>
      </c>
      <c r="B59" s="66">
        <f t="shared" si="6"/>
        <v>0.23</v>
      </c>
      <c r="C59" s="66">
        <f t="shared" si="5"/>
        <v>0.68</v>
      </c>
      <c r="D59" s="66">
        <f t="shared" si="4"/>
        <v>0.1564</v>
      </c>
      <c r="E59" s="51">
        <f t="shared" si="7"/>
        <v>0.588235294117647</v>
      </c>
      <c r="F59" s="19"/>
      <c r="G59" s="19"/>
      <c r="H59" s="19"/>
      <c r="K59" s="1"/>
    </row>
    <row r="60" spans="1:11" ht="12.75">
      <c r="A60" s="66" t="s">
        <v>62</v>
      </c>
      <c r="B60" s="66">
        <f t="shared" si="6"/>
        <v>0.24</v>
      </c>
      <c r="C60" s="66">
        <f t="shared" si="5"/>
        <v>0.69</v>
      </c>
      <c r="D60" s="66">
        <f t="shared" si="4"/>
        <v>0.16559999999999997</v>
      </c>
      <c r="E60" s="51">
        <f t="shared" si="7"/>
        <v>0.6851063829787234</v>
      </c>
      <c r="F60" s="19"/>
      <c r="G60" s="19"/>
      <c r="H60" s="19"/>
      <c r="K60" s="1"/>
    </row>
    <row r="61" spans="1:11" ht="12.75">
      <c r="A61" s="66" t="s">
        <v>63</v>
      </c>
      <c r="B61" s="66">
        <f t="shared" si="6"/>
        <v>0.24</v>
      </c>
      <c r="C61" s="66">
        <f t="shared" si="5"/>
        <v>0.6</v>
      </c>
      <c r="D61" s="66">
        <f t="shared" si="4"/>
        <v>0.144</v>
      </c>
      <c r="E61" s="51">
        <f t="shared" si="7"/>
        <v>0.645</v>
      </c>
      <c r="F61" s="19"/>
      <c r="G61" s="19"/>
      <c r="H61" s="19"/>
      <c r="K61" s="1"/>
    </row>
    <row r="62" spans="1:11" ht="12.75">
      <c r="A62" s="66" t="s">
        <v>64</v>
      </c>
      <c r="B62" s="66">
        <f t="shared" si="6"/>
        <v>0.25</v>
      </c>
      <c r="C62" s="66">
        <f t="shared" si="5"/>
        <v>0.5</v>
      </c>
      <c r="D62" s="66">
        <f t="shared" si="4"/>
        <v>0.125</v>
      </c>
      <c r="E62" s="51">
        <f t="shared" si="7"/>
        <v>0.5489795918367347</v>
      </c>
      <c r="F62" s="19"/>
      <c r="G62" s="19"/>
      <c r="H62" s="19"/>
      <c r="K62" s="1"/>
    </row>
    <row r="63" spans="1:11" ht="12.75">
      <c r="A63" s="66" t="s">
        <v>67</v>
      </c>
      <c r="B63" s="66">
        <f t="shared" si="6"/>
        <v>0.235</v>
      </c>
      <c r="C63" s="66">
        <f t="shared" si="5"/>
        <v>0.42</v>
      </c>
      <c r="D63" s="66">
        <f t="shared" si="4"/>
        <v>0.0987</v>
      </c>
      <c r="E63" s="51">
        <f t="shared" si="7"/>
        <v>0.4612371134020619</v>
      </c>
      <c r="F63" s="19"/>
      <c r="G63" s="19"/>
      <c r="H63" s="19"/>
      <c r="K63" s="1"/>
    </row>
    <row r="64" spans="1:11" ht="12.75">
      <c r="A64" s="66" t="s">
        <v>68</v>
      </c>
      <c r="B64" s="66">
        <f t="shared" si="6"/>
        <v>0.215</v>
      </c>
      <c r="C64" s="66">
        <f t="shared" si="5"/>
        <v>0</v>
      </c>
      <c r="D64" s="66">
        <f t="shared" si="4"/>
        <v>0</v>
      </c>
      <c r="E64" s="51">
        <f t="shared" si="7"/>
        <v>0.21933333333333335</v>
      </c>
      <c r="F64" s="19"/>
      <c r="G64" s="19"/>
      <c r="H64" s="19"/>
      <c r="K64" s="1"/>
    </row>
    <row r="65" spans="1:11" ht="12.75">
      <c r="A65" s="66" t="s">
        <v>69</v>
      </c>
      <c r="B65" s="66">
        <f t="shared" si="6"/>
        <v>0.315</v>
      </c>
      <c r="C65" s="66">
        <f t="shared" si="5"/>
        <v>0.29</v>
      </c>
      <c r="D65" s="66">
        <f t="shared" si="4"/>
        <v>0.09135</v>
      </c>
      <c r="E65" s="51">
        <f t="shared" si="7"/>
        <v>0.17235849056603772</v>
      </c>
      <c r="F65" s="19"/>
      <c r="G65" s="19"/>
      <c r="H65" s="19"/>
      <c r="K65" s="1"/>
    </row>
    <row r="66" spans="1:11" ht="12.75">
      <c r="A66" s="66" t="s">
        <v>65</v>
      </c>
      <c r="B66" s="66">
        <f>((0.4)/2*D48/2)/2</f>
        <v>0.0315</v>
      </c>
      <c r="C66" s="66">
        <f t="shared" si="5"/>
        <v>0</v>
      </c>
      <c r="D66" s="66">
        <f t="shared" si="4"/>
        <v>0</v>
      </c>
      <c r="E66" s="51">
        <f>(D65+D66)/(B65+B66)</f>
        <v>0.2636363636363636</v>
      </c>
      <c r="F66" s="19"/>
      <c r="G66" s="19"/>
      <c r="H66" s="19"/>
      <c r="J66" s="1"/>
      <c r="K66" s="1"/>
    </row>
    <row r="67" spans="1:11" ht="12.75">
      <c r="A67" s="19"/>
      <c r="B67" s="19"/>
      <c r="C67" s="19"/>
      <c r="D67" s="19"/>
      <c r="E67" s="19"/>
      <c r="F67" s="19"/>
      <c r="G67" s="19"/>
      <c r="H67" s="19"/>
      <c r="J67" s="1"/>
      <c r="K6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1999-04-13T16:47:54Z</cp:lastPrinted>
  <dcterms:created xsi:type="dcterms:W3CDTF">1998-05-16T14:16:09Z</dcterms:created>
  <dcterms:modified xsi:type="dcterms:W3CDTF">2006-04-13T15:57:17Z</dcterms:modified>
  <cp:category/>
  <cp:version/>
  <cp:contentType/>
  <cp:contentStatus/>
</cp:coreProperties>
</file>